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0" firstSheet="3" activeTab="3"/>
  </bookViews>
  <sheets>
    <sheet name="6#7#" sheetId="18" state="hidden" r:id="rId1"/>
    <sheet name="项目投资概算及资金来源表" sheetId="11" state="hidden" r:id="rId2"/>
    <sheet name="造价服务及招标代理" sheetId="3" state="hidden" r:id="rId3"/>
    <sheet name="奉贤区" sheetId="43" r:id="rId4"/>
  </sheets>
  <externalReferences>
    <externalReference r:id="rId6"/>
    <externalReference r:id="rId7"/>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<sst xmlns="http://schemas.openxmlformats.org/spreadsheetml/2006/main" count="396" uniqueCount="258">
  <si>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</si>
  <si>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</si>
  <si>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</si>
  <si>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</si>
  <si>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</si>
  <si>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</si>
  <si>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</si>
  <si>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</si>
  <si>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</si>
  <si>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</si>
  <si>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</si>
  <si>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</si>
  <si>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</si>
  <si>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</si>
  <si>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</si>
  <si>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</si>
  <si>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</si>
  <si>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</si>
  <si>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</si>
  <si>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</si>
  <si>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</si>
  <si>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</si>
  <si>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</si>
  <si>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</si>
  <si>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</si>
  <si>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</si>
  <si>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</si>
  <si>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</si>
  <si>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</si>
  <si>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</si>
  <si>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</si>
  <si>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</si>
  <si>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</si>
  <si>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</si>
  <si>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</si>
  <si>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</si>
  <si>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</si>
  <si>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</si>
  <si>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</si>
  <si>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</si>
  <si>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</si>
  <si>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</si>
  <si>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</si>
  <si>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</si>
  <si>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</si>
  <si>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</si>
  <si>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</si>
  <si>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</si>
  <si>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</si>
  <si>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</si>
  <si>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</si>
  <si>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</si>
  <si>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</si>
  <si>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</si>
  <si>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</si>
  <si>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</si>
  <si>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</si>
  <si>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</si>
  <si>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</si>
  <si>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</si>
  <si>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</si>
  <si>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</si>
  <si>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</si>
  <si>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</si>
  <si>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</si>
  <si>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</si>
  <si>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</si>
  <si>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</si>
  <si>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</si>
  <si>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</si>
  <si>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</si>
  <si>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</si>
  <si>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</si>
  <si>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</si>
  <si>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</si>
  <si>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</si>
  <si>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</si>
  <si>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</si>
  <si>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</si>
  <si>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</si>
  <si>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</si>
  <si>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</si>
  <si>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</si>
  <si>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</si>
  <si>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</si>
  <si>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</si>
  <si>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</si>
  <si>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</si>
  <si>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</si>
  <si>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</si>
  <si>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</si>
  <si>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</si>
  <si>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</si>
  <si>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</si>
  <si>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</si>
  <si>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</si>
  <si>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</si>
  <si>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</si>
  <si>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</si>
  <si>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</si>
  <si>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</si>
  <si>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</si>
  <si>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</si>
  <si>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</si>
  <si>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</si>
  <si>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</si>
  <si>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</si>
  <si>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</si>
  <si>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</si>
  <si>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</si>
  <si>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</si>
  <si>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</si>
  <si>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</si>
  <si>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</si>
  <si>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</si>
  <si>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</si>
  <si>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</si>
  <si>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</si>
  <si>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</si>
  <si>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</si>
  <si>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</si>
  <si>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</si>
  <si>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</si>
  <si>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</si>
  <si>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</si>
  <si>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</si>
  <si>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</si>
  <si>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</si>
  <si>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</si>
  <si>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</si>
  <si>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</si>
  <si>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</si>
  <si>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</si>
  <si>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</si>
  <si>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</si>
  <si>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</si>
  <si>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</si>
  <si>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</si>
  <si>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</si>
  <si>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</si>
  <si>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</si>
  <si>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</si>
  <si>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</si>
  <si>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</si>
  <si>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</si>
  <si>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</si>
  <si>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</si>
  <si>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</si>
  <si>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</si>
  <si>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</si>
  <si>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</si>
  <si>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</si>
  <si>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</si>
  <si>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</si>
  <si>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</si>
  <si>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</si>
  <si>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</si>
  <si>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</si>
  <si>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</si>
  <si>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</si>
  <si>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</si>
  <si>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</si>
  <si>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</si>
  <si>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</si>
  <si>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</si>
  <si>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</si>
  <si>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</si>
  <si>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</si>
  <si>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</si>
  <si>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</si>
  <si>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</si>
  <si>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</si>
  <si>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</si>
  <si>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</si>
  <si>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</si>
  <si>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</si>
  <si>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</si>
  <si>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</si>
  <si>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</si>
  <si>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</si>
  <si>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</si>
  <si>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</si>
  <si>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 xml:space="preserve">附件： </t>
  </si>
  <si>
    <t>奉贤区四团镇夏家村、四团村、渔墩村高标准农田建设项目(新建)投资明细表</t>
  </si>
  <si>
    <t>投资明细内容</t>
  </si>
  <si>
    <t>合计    （万元）</t>
  </si>
  <si>
    <t>工程费用</t>
  </si>
  <si>
    <t>细部平整</t>
  </si>
  <si>
    <t>灌溉工程</t>
  </si>
  <si>
    <t>泵站工程</t>
  </si>
  <si>
    <t>修缮泵站 夏家西站</t>
  </si>
  <si>
    <t>修缮泵站 夏家东站</t>
  </si>
  <si>
    <t>(3)</t>
  </si>
  <si>
    <t>修缮泵站 沈家西站</t>
  </si>
  <si>
    <t>(4)</t>
  </si>
  <si>
    <t>修缮泵站 沈家东站</t>
  </si>
  <si>
    <t>(5)</t>
  </si>
  <si>
    <t>修缮泵站 三团内站</t>
  </si>
  <si>
    <t>(6)</t>
  </si>
  <si>
    <t>修缮泵站 四名内站</t>
  </si>
  <si>
    <t>(7)</t>
  </si>
  <si>
    <t>翻建泵站 四名外站（建筑工程、机电设备及安装、金属结构及安装、临时围堰）</t>
  </si>
  <si>
    <t>(8)</t>
  </si>
  <si>
    <t>修缮泵站 五墩北站</t>
  </si>
  <si>
    <t>(9)</t>
  </si>
  <si>
    <t>修缮泵站 渔村北站</t>
  </si>
  <si>
    <t>灌溉设施购置</t>
  </si>
  <si>
    <t>DN800PVC-U管</t>
  </si>
  <si>
    <t>DN630PVC-U管</t>
  </si>
  <si>
    <t>DN500PVC-U管</t>
  </si>
  <si>
    <t>DN400PVC-U管</t>
  </si>
  <si>
    <t>DN355PVC-U管</t>
  </si>
  <si>
    <t>DN315PVC-U管</t>
  </si>
  <si>
    <t>DN630PVC管穿路钢套管</t>
  </si>
  <si>
    <t>DN500PVC管穿路钢套管</t>
  </si>
  <si>
    <t>DN400PVC管穿路钢套管</t>
  </si>
  <si>
    <t>(10)</t>
  </si>
  <si>
    <t>DN355PVC管穿路钢套管</t>
  </si>
  <si>
    <t>(11)</t>
  </si>
  <si>
    <t>DN315PVC管穿路钢套管</t>
  </si>
  <si>
    <t>(12)</t>
  </si>
  <si>
    <t>DN630倒虹吸</t>
  </si>
  <si>
    <t>(13)</t>
  </si>
  <si>
    <t>DN500倒虹吸</t>
  </si>
  <si>
    <t>(14)</t>
  </si>
  <si>
    <t>DN400倒虹吸</t>
  </si>
  <si>
    <t>(15)</t>
  </si>
  <si>
    <t>DN355倒虹吸</t>
  </si>
  <si>
    <t>(16)</t>
  </si>
  <si>
    <t>DN315倒虹吸</t>
  </si>
  <si>
    <t>(17)</t>
  </si>
  <si>
    <t>窨井1.0*1.0</t>
  </si>
  <si>
    <t>(18)</t>
  </si>
  <si>
    <t>窨井0.6*0.6</t>
  </si>
  <si>
    <t>(19)</t>
  </si>
  <si>
    <t>分水井</t>
  </si>
  <si>
    <t>(20)</t>
  </si>
  <si>
    <t>排气井</t>
  </si>
  <si>
    <t>(21)</t>
  </si>
  <si>
    <t>出水口</t>
  </si>
  <si>
    <t>排水工程</t>
  </si>
  <si>
    <t>排水沟</t>
  </si>
  <si>
    <t>过路涵</t>
  </si>
  <si>
    <t>排水涵</t>
  </si>
  <si>
    <t>排水口</t>
  </si>
  <si>
    <t>田间道路</t>
  </si>
  <si>
    <t>新建机耕道路</t>
  </si>
  <si>
    <t>㎡</t>
  </si>
  <si>
    <t>翻建机耕道路</t>
  </si>
  <si>
    <t>破除修复混凝土道路</t>
  </si>
  <si>
    <t>破除修复沥青道路</t>
  </si>
  <si>
    <t>其他工程</t>
  </si>
  <si>
    <t>标识标牌</t>
  </si>
  <si>
    <t>工程建设其他费用</t>
  </si>
  <si>
    <t>测绘费</t>
  </si>
  <si>
    <t>施工监理费</t>
  </si>
  <si>
    <t>招标代理费(含清单编制费)</t>
  </si>
  <si>
    <t>设计费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</si>
</sst>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000_ "/>
  </numFmts>
  <fonts count="47">
    <font>
      <sz val="11"/>
      <color theme="1"/>
      <name val="宋体"/>
      <charset val="134"/>
      <scheme val="minor"/>
    </font>
    <font>
      <sz val="12"/>
      <color rgb="FF000000"/>
      <name val="宋体"/>
      <charset val="134"/>
    </font>
    <font>
      <sz val="9"/>
      <name val="宋体"/>
      <charset val="134"/>
    </font>
    <font>
      <sz val="14"/>
      <color rgb="FF000000"/>
      <name val="黑体"/>
      <charset val="134"/>
    </font>
    <font>
      <sz val="14"/>
      <name val="黑体"/>
      <charset val="134"/>
    </font>
    <font>
      <b/>
      <sz val="12"/>
      <color theme="1"/>
      <name val="仿宋"/>
      <charset val="134"/>
    </font>
    <font>
      <b/>
      <sz val="10"/>
      <color rgb="FF000000"/>
      <name val="宋体"/>
      <charset val="134"/>
    </font>
    <font>
      <sz val="10"/>
      <color rgb="FF000000"/>
      <name val="宋体"/>
      <charset val="134"/>
    </font>
    <font>
      <sz val="10"/>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name val="宋体"/>
      <charset val="134"/>
    </font>
    <font>
      <sz val="10"/>
      <color indexed="8"/>
      <name val="Arial"/>
      <charset val="134"/>
    </font>
    <font>
      <vertAlign val="superscript"/>
      <sz val="9"/>
      <color rgb="FF000000"/>
      <name val="Times New Roman"/>
      <charset val="134"/>
    </font>
    <font>
      <b/>
      <sz val="12"/>
      <color theme="1"/>
      <name val="宋体"/>
      <charset val="134"/>
    </font>
    <font>
      <b/>
      <sz val="18"/>
      <color theme="1"/>
      <name val="宋体"/>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7" borderId="14" applyNumberFormat="0" applyAlignment="0" applyProtection="0">
      <alignment vertical="center"/>
    </xf>
    <xf numFmtId="0" fontId="31" fillId="8" borderId="15" applyNumberFormat="0" applyAlignment="0" applyProtection="0">
      <alignment vertical="center"/>
    </xf>
    <xf numFmtId="0" fontId="32" fillId="8" borderId="14" applyNumberFormat="0" applyAlignment="0" applyProtection="0">
      <alignment vertical="center"/>
    </xf>
    <xf numFmtId="0" fontId="33" fillId="9"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41" fillId="0" borderId="0"/>
    <xf numFmtId="0" fontId="42" fillId="0" borderId="0"/>
    <xf numFmtId="0" fontId="42" fillId="0" borderId="0">
      <alignment vertical="center"/>
    </xf>
    <xf numFmtId="0" fontId="42" fillId="0" borderId="0">
      <alignment vertical="center"/>
    </xf>
    <xf numFmtId="0" fontId="0" fillId="0" borderId="0">
      <alignment vertical="center"/>
    </xf>
    <xf numFmtId="0" fontId="42" fillId="0" borderId="0"/>
    <xf numFmtId="0" fontId="42" fillId="0" borderId="0">
      <alignment vertical="center"/>
    </xf>
    <xf numFmtId="0" fontId="43" fillId="0" borderId="0"/>
    <xf numFmtId="0" fontId="0" fillId="0" borderId="0">
      <alignment vertical="center"/>
    </xf>
    <xf numFmtId="0" fontId="42" fillId="0" borderId="0"/>
    <xf numFmtId="0" fontId="0" fillId="0" borderId="0">
      <alignment vertical="center"/>
    </xf>
    <xf numFmtId="0" fontId="42" fillId="0" borderId="0">
      <alignment vertical="center"/>
    </xf>
    <xf numFmtId="0" fontId="42" fillId="0" borderId="0">
      <alignment vertical="center"/>
    </xf>
    <xf numFmtId="0" fontId="42" fillId="0" borderId="0"/>
    <xf numFmtId="0" fontId="42" fillId="0" borderId="0"/>
    <xf numFmtId="0" fontId="42" fillId="0" borderId="0"/>
  </cellStyleXfs>
  <cellXfs count="90">
    <xf numFmtId="0" fontId="0" fillId="0" borderId="0" xfId="0">
      <alignment vertical="center"/>
    </xf>
    <xf numFmtId="0" fontId="0" fillId="0" borderId="0" xfId="0" applyAlignment="1">
      <alignment horizontal="left" vertical="center"/>
    </xf>
    <xf numFmtId="49" fontId="1" fillId="0" borderId="0" xfId="0" applyNumberFormat="1"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49" fontId="3"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76" fontId="6" fillId="2" borderId="1" xfId="0" applyNumberFormat="1" applyFont="1" applyFill="1" applyBorder="1" applyAlignment="1">
      <alignment horizontal="right" vertical="center"/>
    </xf>
    <xf numFmtId="176" fontId="6"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0" fontId="7" fillId="0"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176" fontId="8" fillId="0" borderId="1" xfId="0" applyNumberFormat="1" applyFont="1" applyBorder="1" applyAlignment="1">
      <alignment horizontal="right" vertical="center"/>
    </xf>
    <xf numFmtId="0" fontId="0" fillId="0" borderId="0" xfId="59" applyProtection="1">
      <alignment vertical="center"/>
      <protection locked="0"/>
    </xf>
    <xf numFmtId="0" fontId="0" fillId="0" borderId="2" xfId="59" applyBorder="1" applyAlignment="1" applyProtection="1">
      <alignment horizontal="center" vertical="center" wrapText="1"/>
      <protection locked="0"/>
    </xf>
    <xf numFmtId="0" fontId="9" fillId="0" borderId="1" xfId="59" applyFont="1" applyBorder="1" applyAlignment="1" applyProtection="1">
      <alignment horizontal="center" vertical="center" wrapText="1"/>
      <protection locked="0"/>
    </xf>
    <xf numFmtId="0" fontId="9" fillId="0" borderId="3" xfId="59" applyFont="1" applyBorder="1" applyAlignment="1" applyProtection="1">
      <alignment horizontal="center" vertical="center" wrapText="1"/>
      <protection locked="0"/>
    </xf>
    <xf numFmtId="0" fontId="9" fillId="0" borderId="3" xfId="59" applyFont="1" applyBorder="1" applyAlignment="1" applyProtection="1">
      <alignment horizontal="left" vertical="center" wrapText="1"/>
      <protection locked="0"/>
    </xf>
    <xf numFmtId="0" fontId="9" fillId="0" borderId="4" xfId="59" applyFont="1" applyBorder="1" applyAlignment="1" applyProtection="1">
      <alignment horizontal="center" vertical="center" wrapText="1"/>
      <protection locked="0"/>
    </xf>
    <xf numFmtId="0" fontId="9" fillId="0" borderId="4" xfId="59" applyFont="1" applyBorder="1" applyAlignment="1" applyProtection="1">
      <alignment horizontal="left" vertical="center" wrapText="1"/>
      <protection locked="0"/>
    </xf>
    <xf numFmtId="0" fontId="9" fillId="3" borderId="5" xfId="59" applyFont="1" applyFill="1" applyBorder="1" applyAlignment="1" applyProtection="1">
      <alignment horizontal="center" vertical="center" wrapText="1"/>
      <protection locked="0"/>
    </xf>
    <xf numFmtId="0" fontId="9" fillId="3" borderId="6" xfId="59" applyFont="1" applyFill="1" applyBorder="1" applyAlignment="1" applyProtection="1">
      <alignment horizontal="center" vertical="center" wrapText="1"/>
      <protection locked="0"/>
    </xf>
    <xf numFmtId="0" fontId="9" fillId="0" borderId="1" xfId="59" applyFont="1" applyBorder="1" applyAlignment="1" applyProtection="1">
      <alignment horizontal="left" vertical="center" wrapText="1"/>
      <protection locked="0"/>
    </xf>
    <xf numFmtId="0" fontId="10" fillId="0" borderId="1" xfId="59" applyFont="1" applyBorder="1" applyAlignment="1" applyProtection="1">
      <alignment horizontal="left" vertical="center" wrapText="1"/>
      <protection locked="0"/>
    </xf>
    <xf numFmtId="0" fontId="9" fillId="0" borderId="7" xfId="59" applyFont="1" applyBorder="1" applyAlignment="1" applyProtection="1">
      <alignment horizontal="center" vertical="center" wrapText="1"/>
      <protection locked="0"/>
    </xf>
    <xf numFmtId="0" fontId="9" fillId="0" borderId="8" xfId="59" applyFont="1" applyBorder="1" applyAlignment="1" applyProtection="1">
      <alignment horizontal="center" vertical="center" wrapText="1"/>
      <protection locked="0"/>
    </xf>
    <xf numFmtId="0" fontId="10" fillId="0" borderId="3" xfId="59" applyFont="1" applyBorder="1" applyAlignment="1" applyProtection="1">
      <alignment horizontal="left" vertical="center" wrapText="1"/>
      <protection locked="0"/>
    </xf>
    <xf numFmtId="0" fontId="10" fillId="0" borderId="4" xfId="59" applyFont="1" applyBorder="1" applyAlignment="1" applyProtection="1">
      <alignment horizontal="left" vertical="center" wrapText="1"/>
      <protection locked="0"/>
    </xf>
    <xf numFmtId="2" fontId="9" fillId="3" borderId="5" xfId="59" applyNumberFormat="1" applyFont="1" applyFill="1" applyBorder="1" applyAlignment="1" applyProtection="1">
      <alignment horizontal="center" vertical="center" wrapText="1"/>
      <protection locked="0"/>
    </xf>
    <xf numFmtId="0" fontId="11" fillId="0" borderId="0" xfId="59" applyFont="1" applyAlignment="1" applyProtection="1">
      <alignment horizontal="left" vertical="center"/>
      <protection locked="0"/>
    </xf>
    <xf numFmtId="0" fontId="12" fillId="0" borderId="0" xfId="59" applyFont="1" applyAlignment="1" applyProtection="1">
      <alignment horizontal="left" vertical="center"/>
      <protection locked="0"/>
    </xf>
    <xf numFmtId="0" fontId="10" fillId="0" borderId="1" xfId="59" applyFont="1" applyBorder="1" applyAlignment="1">
      <alignment horizontal="center" vertical="center" wrapText="1"/>
    </xf>
    <xf numFmtId="0" fontId="10" fillId="4" borderId="1" xfId="59" applyFont="1" applyFill="1" applyBorder="1" applyAlignment="1">
      <alignment horizontal="center" vertical="center" wrapText="1"/>
    </xf>
    <xf numFmtId="0" fontId="10" fillId="0" borderId="5" xfId="59" applyFont="1" applyBorder="1" applyAlignment="1">
      <alignment horizontal="center" vertical="center" wrapText="1"/>
    </xf>
    <xf numFmtId="0" fontId="10" fillId="0" borderId="9" xfId="59" applyFont="1" applyBorder="1" applyAlignment="1">
      <alignment horizontal="center" vertical="center" wrapText="1"/>
    </xf>
    <xf numFmtId="0" fontId="0" fillId="0" borderId="1" xfId="59" applyBorder="1">
      <alignment vertical="center"/>
    </xf>
    <xf numFmtId="0" fontId="0" fillId="0" borderId="3" xfId="59" applyBorder="1" applyProtection="1">
      <alignment vertical="center"/>
      <protection locked="0"/>
    </xf>
    <xf numFmtId="0" fontId="10" fillId="0" borderId="4" xfId="59" applyFont="1" applyBorder="1" applyAlignment="1" applyProtection="1">
      <alignment horizontal="center" vertical="center" wrapText="1"/>
      <protection locked="0"/>
    </xf>
    <xf numFmtId="0" fontId="0" fillId="0" borderId="1" xfId="59" applyBorder="1" applyProtection="1">
      <alignment vertical="center"/>
      <protection locked="0"/>
    </xf>
    <xf numFmtId="0" fontId="0" fillId="3" borderId="1" xfId="59" applyFill="1" applyBorder="1" applyProtection="1">
      <alignment vertical="center"/>
      <protection locked="0"/>
    </xf>
    <xf numFmtId="0" fontId="10" fillId="0" borderId="6" xfId="59" applyFont="1" applyBorder="1" applyAlignment="1">
      <alignment horizontal="center" vertical="center" wrapText="1"/>
    </xf>
    <xf numFmtId="0" fontId="13" fillId="0" borderId="1" xfId="59" applyFont="1" applyBorder="1" applyProtection="1">
      <alignment vertical="center"/>
      <protection locked="0"/>
    </xf>
    <xf numFmtId="0" fontId="2" fillId="0" borderId="0" xfId="0" applyFont="1">
      <alignment vertical="center"/>
    </xf>
    <xf numFmtId="0" fontId="14" fillId="0" borderId="2" xfId="0" applyFont="1" applyBorder="1" applyAlignment="1">
      <alignment horizontal="center" vertical="center"/>
    </xf>
    <xf numFmtId="0" fontId="2" fillId="0" borderId="1" xfId="0" applyFont="1" applyBorder="1" applyAlignment="1">
      <alignment horizontal="justify" vertical="center" wrapText="1"/>
    </xf>
    <xf numFmtId="176" fontId="2" fillId="0" borderId="1" xfId="0" applyNumberFormat="1" applyFont="1" applyBorder="1" applyAlignment="1">
      <alignment horizontal="justify" vertical="center" wrapText="1"/>
    </xf>
    <xf numFmtId="0" fontId="15" fillId="0" borderId="0" xfId="0" applyFont="1" applyFill="1">
      <alignment vertical="center"/>
    </xf>
    <xf numFmtId="0" fontId="16" fillId="0" borderId="0" xfId="0" applyFont="1" applyFill="1">
      <alignment vertical="center"/>
    </xf>
    <xf numFmtId="0" fontId="17"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6" fillId="0" borderId="1" xfId="0" applyFont="1" applyFill="1" applyBorder="1" applyAlignment="1">
      <alignment horizontal="lef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6" fillId="0" borderId="1" xfId="0" applyFont="1" applyFill="1" applyBorder="1">
      <alignment vertical="center"/>
    </xf>
    <xf numFmtId="49" fontId="16"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0" fontId="16" fillId="0" borderId="10" xfId="0" applyFont="1" applyFill="1" applyBorder="1" applyAlignment="1">
      <alignment horizontal="center" vertical="center"/>
    </xf>
    <xf numFmtId="2" fontId="16" fillId="0" borderId="0" xfId="0" applyNumberFormat="1" applyFont="1" applyFill="1">
      <alignment vertical="center"/>
    </xf>
    <xf numFmtId="176" fontId="16" fillId="5" borderId="0" xfId="0" applyNumberFormat="1" applyFont="1" applyFill="1">
      <alignment vertical="center"/>
    </xf>
    <xf numFmtId="2" fontId="16" fillId="5" borderId="0" xfId="0" applyNumberFormat="1" applyFont="1" applyFill="1">
      <alignment vertical="center"/>
    </xf>
    <xf numFmtId="176" fontId="15" fillId="5" borderId="0" xfId="0" applyNumberFormat="1" applyFont="1" applyFill="1">
      <alignment vertical="center"/>
    </xf>
    <xf numFmtId="2" fontId="15" fillId="5" borderId="0" xfId="0" applyNumberFormat="1" applyFont="1" applyFill="1">
      <alignment vertical="center"/>
    </xf>
    <xf numFmtId="0" fontId="7" fillId="0" borderId="1" xfId="0" applyFont="1" applyFill="1" applyBorder="1">
      <alignment vertical="center"/>
    </xf>
    <xf numFmtId="0" fontId="2" fillId="0" borderId="1" xfId="64"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176" fontId="16" fillId="0" borderId="0" xfId="0" applyNumberFormat="1" applyFont="1" applyFill="1">
      <alignment vertical="center"/>
    </xf>
    <xf numFmtId="177" fontId="16" fillId="0" borderId="0" xfId="0" applyNumberFormat="1" applyFont="1" applyFill="1">
      <alignment vertical="center"/>
    </xf>
    <xf numFmtId="0" fontId="15" fillId="0" borderId="0" xfId="0" applyFont="1" applyFill="1" applyBorder="1">
      <alignment vertical="center"/>
    </xf>
    <xf numFmtId="0" fontId="16" fillId="0" borderId="0" xfId="0" applyFont="1" applyFill="1" applyBorder="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8" xfId="50"/>
    <cellStyle name="常规 2 2 2 2 2" xfId="51"/>
    <cellStyle name="常规 2 2 3 2" xfId="52"/>
    <cellStyle name="常规 12" xfId="53"/>
    <cellStyle name="常规 3 9" xfId="54"/>
    <cellStyle name="常规 4" xfId="55"/>
    <cellStyle name="常规 5" xfId="56"/>
    <cellStyle name="常规 6" xfId="57"/>
    <cellStyle name="常规 2 2" xfId="58"/>
    <cellStyle name="常规 2 3" xfId="59"/>
    <cellStyle name="常规 7" xfId="60"/>
    <cellStyle name="常规 3" xfId="61"/>
    <cellStyle name="常规 6 9" xfId="62"/>
    <cellStyle name="常规_北横泾泵闸估算1 2" xfId="63"/>
    <cellStyle name="常规 2"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75">
    <open main="126" threadCnt="1"/>
    <sheetInfos>
      <sheetInfo cellCmpFml="78" sheetStid="18">
        <open main="4" threadCnt="1"/>
      </sheetInfo>
      <sheetInfo cellCmpFml="3" sheetStid="11">
        <open main="2" threadCnt="1"/>
      </sheetInfo>
      <sheetInfo cellCmpFml="78" sheetStid="3">
        <open main="7" threadCnt="1"/>
      </sheetInfo>
      <sheetInfo cellCmpFml="16" sheetStid="43">
        <open main="2"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woinfos" Target="woinfos.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customXml" Target="../customXml/item2.xml"/><Relationship Id="rId10"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ocuments/xwechat_files/wxid_9em9cyutoz4x22_c894/msg/file/2025-08/0811&#20462;&#25913;&#29256;&#26412;/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ocuments/xwechat_files/wxid_9em9cyutoz4x22_c894/msg/file/2025-08/0811&#20462;&#25913;&#29256;&#26412;/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61" customWidth="1"/>
    <col min="2" max="2" width="8.86666666666667" style="61"/>
    <col min="3" max="3" width="24.2" style="61" customWidth="1"/>
    <col min="4" max="4" width="6.8" style="61" customWidth="1"/>
    <col min="5" max="5" width="9.66666666666667" style="61" customWidth="1"/>
    <col min="6" max="6" width="11.3333333333333" style="61" customWidth="1"/>
    <col min="7" max="8" width="12.8666666666667" style="61" customWidth="1"/>
    <col min="9" max="9" width="12.6666666666667" style="61" customWidth="1"/>
    <col min="10" max="10" width="17.1333333333333" style="61" customWidth="1"/>
    <col min="11" max="11" width="10.2" style="61" customWidth="1"/>
    <col min="12" max="16384" width="8.86666666666667" style="61"/>
  </cols>
  <sheetData>
    <row r="1" ht="37.5" customHeight="1" spans="1:8">
      <c r="A1" s="62" t="s">
        <v>0</v>
      </c>
      <c r="B1" s="62"/>
      <c r="C1" s="62"/>
      <c r="D1" s="62"/>
      <c r="E1" s="62"/>
      <c r="F1" s="62"/>
      <c r="G1" s="62"/>
      <c r="H1" s="62"/>
    </row>
    <row r="2" customHeight="1" spans="1:9">
      <c r="A2" s="63" t="s">
        <v>1</v>
      </c>
      <c r="B2" s="63" t="s">
        <v>2</v>
      </c>
      <c r="C2" s="63" t="s">
        <v>3</v>
      </c>
      <c r="D2" s="63" t="s">
        <v>4</v>
      </c>
      <c r="E2" s="63" t="s">
        <v>5</v>
      </c>
      <c r="F2" s="63" t="s">
        <v>6</v>
      </c>
      <c r="G2" s="63" t="s">
        <v>7</v>
      </c>
      <c r="H2" s="63" t="s">
        <v>8</v>
      </c>
      <c r="I2" s="76"/>
    </row>
    <row r="3" customHeight="1" spans="1:11">
      <c r="A3" s="64" t="s">
        <v>9</v>
      </c>
      <c r="B3" s="64" t="s">
        <v>10</v>
      </c>
      <c r="C3" s="63"/>
      <c r="D3" s="63"/>
      <c r="E3" s="74"/>
      <c r="F3" s="74"/>
      <c r="G3" s="75" t="e">
        <f>G4+G6+G29+G33+G40+G43</f>
        <v>#REF!</v>
      </c>
      <c r="H3" s="75"/>
      <c r="J3" s="61">
        <v>1287</v>
      </c>
      <c r="K3" s="77" t="e">
        <f>G3/J3</f>
        <v>#REF!</v>
      </c>
    </row>
    <row r="4" customHeight="1" spans="1:11">
      <c r="A4" s="64" t="s">
        <v>11</v>
      </c>
      <c r="B4" s="64"/>
      <c r="C4" s="65" t="s">
        <v>12</v>
      </c>
      <c r="D4" s="64"/>
      <c r="E4" s="75"/>
      <c r="F4" s="75"/>
      <c r="G4" s="75">
        <f>SUM(G5:G5)</f>
        <v>56.15</v>
      </c>
      <c r="H4" s="75"/>
      <c r="J4" s="78" t="e">
        <f>G64</f>
        <v>#REF!</v>
      </c>
      <c r="K4" s="79" t="e">
        <f>J4/J3</f>
        <v>#REF!</v>
      </c>
    </row>
    <row r="5" customHeight="1" spans="1:8">
      <c r="A5" s="63">
        <v>1</v>
      </c>
      <c r="B5" s="63"/>
      <c r="C5" s="66" t="s">
        <v>13</v>
      </c>
      <c r="D5" s="67" t="s">
        <v>14</v>
      </c>
      <c r="E5" s="74">
        <v>1123</v>
      </c>
      <c r="F5" s="74">
        <v>500</v>
      </c>
      <c r="G5" s="74">
        <f>F5*E5/10000</f>
        <v>56.15</v>
      </c>
      <c r="H5" s="74"/>
    </row>
    <row r="6" s="60" customFormat="1" customHeight="1" spans="1:11">
      <c r="A6" s="64" t="s">
        <v>15</v>
      </c>
      <c r="B6" s="64"/>
      <c r="C6" s="65" t="s">
        <v>16</v>
      </c>
      <c r="D6" s="68"/>
      <c r="E6" s="75"/>
      <c r="F6" s="75"/>
      <c r="G6" s="75" t="e">
        <f>SUM(G7,G8,G9,G10,G22)</f>
        <v>#REF!</v>
      </c>
      <c r="H6" s="75"/>
      <c r="J6" s="80" t="e">
        <f>#REF!-'6#7#'!J4</f>
        <v>#REF!</v>
      </c>
      <c r="K6" s="81" t="e">
        <f>J6/J7</f>
        <v>#REF!</v>
      </c>
    </row>
    <row r="7" customHeight="1" spans="1:10">
      <c r="A7" s="69" t="s">
        <v>17</v>
      </c>
      <c r="B7" s="70"/>
      <c r="C7" s="66" t="s">
        <v>18</v>
      </c>
      <c r="D7" s="69" t="s">
        <v>19</v>
      </c>
      <c r="E7" s="74">
        <v>2</v>
      </c>
      <c r="F7" s="74" t="e">
        <f>#REF!</f>
        <v>#REF!</v>
      </c>
      <c r="G7" s="74" t="e">
        <f>E7*F7/10000</f>
        <v>#REF!</v>
      </c>
      <c r="H7" s="74"/>
      <c r="J7" s="61">
        <f>9215-J3</f>
        <v>7928</v>
      </c>
    </row>
    <row r="8" customHeight="1" spans="1:8">
      <c r="A8" s="69" t="s">
        <v>20</v>
      </c>
      <c r="B8" s="70"/>
      <c r="C8" s="66" t="s">
        <v>21</v>
      </c>
      <c r="D8" s="67" t="s">
        <v>19</v>
      </c>
      <c r="E8" s="74">
        <v>2</v>
      </c>
      <c r="F8" s="74" t="e">
        <f>#REF!</f>
        <v>#REF!</v>
      </c>
      <c r="G8" s="74" t="e">
        <f t="shared" ref="G8:G9" si="0">E8*F8/10000</f>
        <v>#REF!</v>
      </c>
      <c r="H8" s="74"/>
    </row>
    <row r="9" customHeight="1" spans="1:8">
      <c r="A9" s="69" t="s">
        <v>22</v>
      </c>
      <c r="B9" s="70"/>
      <c r="C9" s="66" t="s">
        <v>23</v>
      </c>
      <c r="D9" s="69" t="s">
        <v>24</v>
      </c>
      <c r="E9" s="74">
        <v>1</v>
      </c>
      <c r="F9" s="74" t="e">
        <f>#REF!</f>
        <v>#REF!</v>
      </c>
      <c r="G9" s="74" t="e">
        <f t="shared" si="0"/>
        <v>#REF!</v>
      </c>
      <c r="H9" s="74"/>
    </row>
    <row r="10" customHeight="1" spans="1:8">
      <c r="A10" s="71" t="s">
        <v>25</v>
      </c>
      <c r="B10" s="63"/>
      <c r="C10" s="66" t="s">
        <v>26</v>
      </c>
      <c r="D10" s="72"/>
      <c r="E10" s="74"/>
      <c r="F10" s="74"/>
      <c r="G10" s="74" t="e">
        <f>SUM(G11:G21)</f>
        <v>#REF!</v>
      </c>
      <c r="H10" s="74"/>
    </row>
    <row r="11" customHeight="1" spans="1:8">
      <c r="A11" s="69" t="s">
        <v>27</v>
      </c>
      <c r="B11" s="63"/>
      <c r="C11" s="66" t="s">
        <v>28</v>
      </c>
      <c r="D11" s="73" t="s">
        <v>29</v>
      </c>
      <c r="E11" s="74">
        <v>1734</v>
      </c>
      <c r="F11" s="74">
        <v>990.81</v>
      </c>
      <c r="G11" s="74">
        <f t="shared" ref="G11:G21" si="1">E11*F11/10000</f>
        <v>171.81</v>
      </c>
      <c r="H11" s="74"/>
    </row>
    <row r="12" customHeight="1" spans="1:8">
      <c r="A12" s="69" t="s">
        <v>30</v>
      </c>
      <c r="B12" s="63"/>
      <c r="C12" s="66" t="s">
        <v>31</v>
      </c>
      <c r="D12" s="73" t="s">
        <v>29</v>
      </c>
      <c r="E12" s="74">
        <v>5674</v>
      </c>
      <c r="F12" s="74">
        <v>504.62</v>
      </c>
      <c r="G12" s="74">
        <f t="shared" si="1"/>
        <v>286.32</v>
      </c>
      <c r="H12" s="74"/>
    </row>
    <row r="13" customHeight="1" spans="1:8">
      <c r="A13" s="69" t="s">
        <v>32</v>
      </c>
      <c r="B13" s="63"/>
      <c r="C13" s="66" t="s">
        <v>33</v>
      </c>
      <c r="D13" s="73" t="s">
        <v>29</v>
      </c>
      <c r="E13" s="74">
        <v>1761</v>
      </c>
      <c r="F13" s="74">
        <v>347.2</v>
      </c>
      <c r="G13" s="74">
        <f t="shared" si="1"/>
        <v>61.14</v>
      </c>
      <c r="H13" s="74"/>
    </row>
    <row r="14" customHeight="1" spans="1:8">
      <c r="A14" s="69" t="s">
        <v>34</v>
      </c>
      <c r="B14" s="63"/>
      <c r="C14" s="66" t="s">
        <v>35</v>
      </c>
      <c r="D14" s="69" t="s">
        <v>24</v>
      </c>
      <c r="E14" s="74">
        <v>1</v>
      </c>
      <c r="F14" s="74">
        <f>SUM(G11:G13)*0.05*10000</f>
        <v>259635</v>
      </c>
      <c r="G14" s="74">
        <f t="shared" si="1"/>
        <v>25.96</v>
      </c>
      <c r="H14" s="74"/>
    </row>
    <row r="15" customHeight="1" spans="1:8">
      <c r="A15" s="69" t="s">
        <v>36</v>
      </c>
      <c r="B15" s="63"/>
      <c r="C15" s="66" t="s">
        <v>37</v>
      </c>
      <c r="D15" s="73" t="s">
        <v>19</v>
      </c>
      <c r="E15" s="74">
        <v>149</v>
      </c>
      <c r="F15" s="74" t="e">
        <f>#REF!</f>
        <v>#REF!</v>
      </c>
      <c r="G15" s="74" t="e">
        <f t="shared" si="1"/>
        <v>#REF!</v>
      </c>
      <c r="H15" s="74"/>
    </row>
    <row r="16" customHeight="1" spans="1:8">
      <c r="A16" s="69" t="s">
        <v>38</v>
      </c>
      <c r="B16" s="63"/>
      <c r="C16" s="66" t="s">
        <v>39</v>
      </c>
      <c r="D16" s="73" t="s">
        <v>19</v>
      </c>
      <c r="E16" s="74">
        <v>107</v>
      </c>
      <c r="F16" s="74" t="e">
        <f>#REF!</f>
        <v>#REF!</v>
      </c>
      <c r="G16" s="74" t="e">
        <f t="shared" si="1"/>
        <v>#REF!</v>
      </c>
      <c r="H16" s="74"/>
    </row>
    <row r="17" customHeight="1" spans="1:8">
      <c r="A17" s="69" t="s">
        <v>40</v>
      </c>
      <c r="B17" s="63"/>
      <c r="C17" s="66" t="s">
        <v>41</v>
      </c>
      <c r="D17" s="73" t="s">
        <v>19</v>
      </c>
      <c r="E17" s="74">
        <v>2</v>
      </c>
      <c r="F17" s="74" t="e">
        <f>#REF!</f>
        <v>#REF!</v>
      </c>
      <c r="G17" s="74" t="e">
        <f t="shared" si="1"/>
        <v>#REF!</v>
      </c>
      <c r="H17" s="74"/>
    </row>
    <row r="18" customHeight="1" spans="1:8">
      <c r="A18" s="69" t="s">
        <v>42</v>
      </c>
      <c r="B18" s="63"/>
      <c r="C18" s="66" t="s">
        <v>43</v>
      </c>
      <c r="D18" s="73" t="s">
        <v>19</v>
      </c>
      <c r="E18" s="74">
        <v>10</v>
      </c>
      <c r="F18" s="74" t="e">
        <f>#REF!</f>
        <v>#REF!</v>
      </c>
      <c r="G18" s="74" t="e">
        <f t="shared" si="1"/>
        <v>#REF!</v>
      </c>
      <c r="H18" s="74"/>
    </row>
    <row r="19" customHeight="1" spans="1:8">
      <c r="A19" s="69" t="s">
        <v>44</v>
      </c>
      <c r="B19" s="63"/>
      <c r="C19" s="66" t="s">
        <v>45</v>
      </c>
      <c r="D19" s="73" t="s">
        <v>19</v>
      </c>
      <c r="E19" s="74">
        <v>6</v>
      </c>
      <c r="F19" s="74" t="e">
        <f>#REF!</f>
        <v>#REF!</v>
      </c>
      <c r="G19" s="74" t="e">
        <f t="shared" si="1"/>
        <v>#REF!</v>
      </c>
      <c r="H19" s="74"/>
    </row>
    <row r="20" customHeight="1" spans="1:8">
      <c r="A20" s="69" t="s">
        <v>46</v>
      </c>
      <c r="B20" s="63"/>
      <c r="C20" s="66" t="s">
        <v>47</v>
      </c>
      <c r="D20" s="73" t="s">
        <v>19</v>
      </c>
      <c r="E20" s="74">
        <v>16</v>
      </c>
      <c r="F20" s="74" t="e">
        <f>#REF!</f>
        <v>#REF!</v>
      </c>
      <c r="G20" s="74" t="e">
        <f t="shared" si="1"/>
        <v>#REF!</v>
      </c>
      <c r="H20" s="74"/>
    </row>
    <row r="21" customHeight="1" spans="1:8">
      <c r="A21" s="69" t="s">
        <v>48</v>
      </c>
      <c r="B21" s="63"/>
      <c r="C21" s="66" t="s">
        <v>49</v>
      </c>
      <c r="D21" s="73" t="s">
        <v>29</v>
      </c>
      <c r="E21" s="74">
        <v>8550</v>
      </c>
      <c r="F21" s="74" t="e">
        <f>#REF!</f>
        <v>#REF!</v>
      </c>
      <c r="G21" s="74" t="e">
        <f t="shared" si="1"/>
        <v>#REF!</v>
      </c>
      <c r="H21" s="74"/>
    </row>
    <row r="22" customHeight="1" spans="1:8">
      <c r="A22" s="71" t="s">
        <v>50</v>
      </c>
      <c r="B22" s="63"/>
      <c r="C22" s="66" t="s">
        <v>51</v>
      </c>
      <c r="D22" s="72"/>
      <c r="E22" s="74"/>
      <c r="F22" s="74"/>
      <c r="G22" s="74" t="e">
        <f>SUM(G23:G28)</f>
        <v>#REF!</v>
      </c>
      <c r="H22" s="74"/>
    </row>
    <row r="23" customHeight="1" spans="1:8">
      <c r="A23" s="69" t="s">
        <v>27</v>
      </c>
      <c r="B23" s="63"/>
      <c r="C23" s="66" t="s">
        <v>52</v>
      </c>
      <c r="D23" s="73" t="s">
        <v>29</v>
      </c>
      <c r="E23" s="74">
        <v>7338</v>
      </c>
      <c r="F23" s="74" t="e">
        <f>#REF!</f>
        <v>#REF!</v>
      </c>
      <c r="G23" s="74" t="e">
        <f>E23*F23/10000</f>
        <v>#REF!</v>
      </c>
      <c r="H23" s="74"/>
    </row>
    <row r="24" customHeight="1" spans="1:8">
      <c r="A24" s="69" t="s">
        <v>30</v>
      </c>
      <c r="B24" s="63"/>
      <c r="C24" s="66" t="s">
        <v>53</v>
      </c>
      <c r="D24" s="73" t="s">
        <v>29</v>
      </c>
      <c r="E24" s="74">
        <v>2030</v>
      </c>
      <c r="F24" s="74" t="e">
        <f>#REF!</f>
        <v>#REF!</v>
      </c>
      <c r="G24" s="74" t="e">
        <f t="shared" ref="G24:G32" si="2">E24*F24/10000</f>
        <v>#REF!</v>
      </c>
      <c r="H24" s="74"/>
    </row>
    <row r="25" customHeight="1" spans="1:8">
      <c r="A25" s="69" t="s">
        <v>32</v>
      </c>
      <c r="B25" s="63"/>
      <c r="C25" s="66" t="s">
        <v>54</v>
      </c>
      <c r="D25" s="73" t="s">
        <v>19</v>
      </c>
      <c r="E25" s="74">
        <v>2</v>
      </c>
      <c r="F25" s="74" t="e">
        <f>#REF!</f>
        <v>#REF!</v>
      </c>
      <c r="G25" s="74" t="e">
        <f t="shared" si="2"/>
        <v>#REF!</v>
      </c>
      <c r="H25" s="74"/>
    </row>
    <row r="26" customHeight="1" spans="1:8">
      <c r="A26" s="69" t="s">
        <v>34</v>
      </c>
      <c r="B26" s="63"/>
      <c r="C26" s="66" t="s">
        <v>55</v>
      </c>
      <c r="D26" s="72" t="s">
        <v>19</v>
      </c>
      <c r="E26" s="74">
        <v>6</v>
      </c>
      <c r="F26" s="74" t="e">
        <f>#REF!</f>
        <v>#REF!</v>
      </c>
      <c r="G26" s="74" t="e">
        <f t="shared" si="2"/>
        <v>#REF!</v>
      </c>
      <c r="H26" s="74"/>
    </row>
    <row r="27" customHeight="1" spans="1:8">
      <c r="A27" s="69" t="s">
        <v>36</v>
      </c>
      <c r="B27" s="63"/>
      <c r="C27" s="66" t="s">
        <v>56</v>
      </c>
      <c r="D27" s="72" t="s">
        <v>19</v>
      </c>
      <c r="E27" s="74">
        <v>294</v>
      </c>
      <c r="F27" s="74" t="e">
        <f>#REF!</f>
        <v>#REF!</v>
      </c>
      <c r="G27" s="74" t="e">
        <f t="shared" si="2"/>
        <v>#REF!</v>
      </c>
      <c r="H27" s="74"/>
    </row>
    <row r="28" customHeight="1" spans="1:8">
      <c r="A28" s="69" t="s">
        <v>38</v>
      </c>
      <c r="B28" s="63"/>
      <c r="C28" s="66" t="s">
        <v>57</v>
      </c>
      <c r="D28" s="72" t="s">
        <v>19</v>
      </c>
      <c r="E28" s="74">
        <v>15</v>
      </c>
      <c r="F28" s="74" t="e">
        <f>#REF!</f>
        <v>#REF!</v>
      </c>
      <c r="G28" s="74" t="e">
        <f t="shared" si="2"/>
        <v>#REF!</v>
      </c>
      <c r="H28" s="74"/>
    </row>
    <row r="29" s="60" customFormat="1" customHeight="1" spans="1:8">
      <c r="A29" s="64" t="s">
        <v>58</v>
      </c>
      <c r="B29" s="64"/>
      <c r="C29" s="65" t="s">
        <v>59</v>
      </c>
      <c r="D29" s="64"/>
      <c r="E29" s="75"/>
      <c r="F29" s="75"/>
      <c r="G29" s="75" t="e">
        <f>SUM(G30:G32)</f>
        <v>#REF!</v>
      </c>
      <c r="H29" s="75"/>
    </row>
    <row r="30" customHeight="1" spans="1:8">
      <c r="A30" s="71" t="s">
        <v>17</v>
      </c>
      <c r="B30" s="63"/>
      <c r="C30" s="66" t="s">
        <v>60</v>
      </c>
      <c r="D30" s="72" t="s">
        <v>61</v>
      </c>
      <c r="E30" s="74">
        <f>(2801*3+8474*2.5)*0.3</f>
        <v>8876.4</v>
      </c>
      <c r="F30" s="74">
        <f>121.79/2</f>
        <v>60.9</v>
      </c>
      <c r="G30" s="74">
        <f t="shared" si="2"/>
        <v>54.06</v>
      </c>
      <c r="H30" s="74"/>
    </row>
    <row r="31" customHeight="1" spans="1:8">
      <c r="A31" s="71" t="s">
        <v>20</v>
      </c>
      <c r="B31" s="63"/>
      <c r="C31" s="66" t="s">
        <v>62</v>
      </c>
      <c r="D31" s="63" t="s">
        <v>19</v>
      </c>
      <c r="E31" s="74">
        <v>1</v>
      </c>
      <c r="F31" s="74">
        <f>1000*18*5.6</f>
        <v>100800</v>
      </c>
      <c r="G31" s="74">
        <f t="shared" si="2"/>
        <v>10.08</v>
      </c>
      <c r="H31" s="74"/>
    </row>
    <row r="32" customHeight="1" spans="1:8">
      <c r="A32" s="71" t="s">
        <v>22</v>
      </c>
      <c r="B32" s="63"/>
      <c r="C32" s="66" t="s">
        <v>63</v>
      </c>
      <c r="D32" s="63" t="s">
        <v>19</v>
      </c>
      <c r="E32" s="74">
        <v>2</v>
      </c>
      <c r="F32" s="74" t="e">
        <f>(#REF!+#REF!)/2</f>
        <v>#REF!</v>
      </c>
      <c r="G32" s="74" t="e">
        <f t="shared" si="2"/>
        <v>#REF!</v>
      </c>
      <c r="H32" s="74"/>
    </row>
    <row r="33" s="60" customFormat="1" customHeight="1" spans="1:8">
      <c r="A33" s="64" t="s">
        <v>64</v>
      </c>
      <c r="B33" s="64"/>
      <c r="C33" s="65" t="s">
        <v>65</v>
      </c>
      <c r="D33" s="64"/>
      <c r="E33" s="75"/>
      <c r="F33" s="75"/>
      <c r="G33" s="75" t="e">
        <f>SUM(G34:G36)</f>
        <v>#REF!</v>
      </c>
      <c r="H33" s="75"/>
    </row>
    <row r="34" customHeight="1" spans="1:8">
      <c r="A34" s="71" t="s">
        <v>17</v>
      </c>
      <c r="B34" s="63"/>
      <c r="C34" s="66" t="s">
        <v>66</v>
      </c>
      <c r="D34" s="63" t="s">
        <v>14</v>
      </c>
      <c r="E34" s="74">
        <v>22</v>
      </c>
      <c r="F34" s="74">
        <v>18000</v>
      </c>
      <c r="G34" s="74">
        <f>E34*F34/10000</f>
        <v>39.6</v>
      </c>
      <c r="H34" s="74"/>
    </row>
    <row r="35" customHeight="1" spans="1:8">
      <c r="A35" s="71" t="s">
        <v>20</v>
      </c>
      <c r="B35" s="63"/>
      <c r="C35" s="66" t="s">
        <v>67</v>
      </c>
      <c r="D35" s="63" t="s">
        <v>29</v>
      </c>
      <c r="E35" s="74">
        <v>300</v>
      </c>
      <c r="F35" s="74" t="e">
        <f>#REF!</f>
        <v>#REF!</v>
      </c>
      <c r="G35" s="74" t="e">
        <f>E35*F35/10000</f>
        <v>#REF!</v>
      </c>
      <c r="H35" s="74"/>
    </row>
    <row r="36" customHeight="1" spans="1:8">
      <c r="A36" s="71" t="s">
        <v>22</v>
      </c>
      <c r="B36" s="66"/>
      <c r="C36" s="66" t="s">
        <v>68</v>
      </c>
      <c r="D36" s="63"/>
      <c r="E36" s="74"/>
      <c r="F36" s="74"/>
      <c r="G36" s="74" t="e">
        <f>SUM(G37:G39)</f>
        <v>#REF!</v>
      </c>
      <c r="H36" s="74"/>
    </row>
    <row r="37" customHeight="1" spans="1:8">
      <c r="A37" s="69" t="s">
        <v>27</v>
      </c>
      <c r="B37" s="63"/>
      <c r="C37" s="66" t="s">
        <v>69</v>
      </c>
      <c r="D37" s="72" t="s">
        <v>61</v>
      </c>
      <c r="E37" s="74" t="e">
        <f>#REF!</f>
        <v>#REF!</v>
      </c>
      <c r="F37" s="74" t="e">
        <f>#REF!</f>
        <v>#REF!</v>
      </c>
      <c r="G37" s="74" t="e">
        <f>E37*F37/10000</f>
        <v>#REF!</v>
      </c>
      <c r="H37" s="74"/>
    </row>
    <row r="38" customHeight="1" spans="1:8">
      <c r="A38" s="69" t="s">
        <v>30</v>
      </c>
      <c r="B38" s="63"/>
      <c r="C38" s="66" t="s">
        <v>70</v>
      </c>
      <c r="D38" s="72" t="s">
        <v>24</v>
      </c>
      <c r="E38" s="74" t="e">
        <f>#REF!</f>
        <v>#REF!</v>
      </c>
      <c r="F38" s="74" t="e">
        <f>#REF!</f>
        <v>#REF!</v>
      </c>
      <c r="G38" s="74" t="e">
        <f>E38*F38/10000</f>
        <v>#REF!</v>
      </c>
      <c r="H38" s="74"/>
    </row>
    <row r="39" customHeight="1" spans="1:8">
      <c r="A39" s="69" t="s">
        <v>32</v>
      </c>
      <c r="B39" s="63"/>
      <c r="C39" s="66" t="s">
        <v>71</v>
      </c>
      <c r="D39" s="72" t="s">
        <v>24</v>
      </c>
      <c r="E39" s="74" t="e">
        <f>#REF!</f>
        <v>#REF!</v>
      </c>
      <c r="F39" s="74" t="e">
        <f>#REF!</f>
        <v>#REF!</v>
      </c>
      <c r="G39" s="74" t="e">
        <f>E39*F39/10000</f>
        <v>#REF!</v>
      </c>
      <c r="H39" s="74"/>
    </row>
    <row r="40" s="60" customFormat="1" customHeight="1" spans="1:17">
      <c r="A40" s="64" t="s">
        <v>72</v>
      </c>
      <c r="B40" s="64"/>
      <c r="C40" s="65" t="s">
        <v>73</v>
      </c>
      <c r="D40" s="64"/>
      <c r="E40" s="75"/>
      <c r="F40" s="75"/>
      <c r="G40" s="75" t="e">
        <f>SUM(G41:G42)</f>
        <v>#REF!</v>
      </c>
      <c r="H40" s="75"/>
      <c r="J40" s="84"/>
      <c r="K40" s="84"/>
      <c r="L40" s="84"/>
      <c r="M40" s="84"/>
      <c r="N40" s="84"/>
      <c r="O40" s="84"/>
      <c r="P40" s="88"/>
      <c r="Q40" s="88"/>
    </row>
    <row r="41" customHeight="1" spans="1:17">
      <c r="A41" s="71" t="s">
        <v>17</v>
      </c>
      <c r="B41" s="63"/>
      <c r="C41" s="66" t="s">
        <v>74</v>
      </c>
      <c r="D41" s="63" t="s">
        <v>29</v>
      </c>
      <c r="E41" s="74" t="e">
        <f>#REF!</f>
        <v>#REF!</v>
      </c>
      <c r="F41" s="74">
        <v>65.15</v>
      </c>
      <c r="G41" s="74" t="e">
        <f>E41*F41/10000</f>
        <v>#REF!</v>
      </c>
      <c r="H41" s="74"/>
      <c r="J41" s="85"/>
      <c r="K41" s="85"/>
      <c r="L41" s="85"/>
      <c r="M41" s="85"/>
      <c r="N41" s="85"/>
      <c r="O41" s="85"/>
      <c r="P41" s="89"/>
      <c r="Q41" s="89"/>
    </row>
    <row r="42" customHeight="1" spans="1:17">
      <c r="A42" s="71" t="s">
        <v>20</v>
      </c>
      <c r="B42" s="63"/>
      <c r="C42" s="66" t="s">
        <v>75</v>
      </c>
      <c r="D42" s="63" t="s">
        <v>76</v>
      </c>
      <c r="E42" s="74">
        <v>2</v>
      </c>
      <c r="F42" s="74" t="e">
        <f>#REF!</f>
        <v>#REF!</v>
      </c>
      <c r="G42" s="74" t="e">
        <f>E42*F42/10000</f>
        <v>#REF!</v>
      </c>
      <c r="H42" s="74"/>
      <c r="J42" s="85"/>
      <c r="K42" s="85"/>
      <c r="L42" s="85"/>
      <c r="M42" s="85"/>
      <c r="N42" s="85"/>
      <c r="O42" s="85"/>
      <c r="P42" s="89"/>
      <c r="Q42" s="89"/>
    </row>
    <row r="43" s="60" customFormat="1" hidden="1" customHeight="1" spans="1:17">
      <c r="A43" s="64" t="s">
        <v>77</v>
      </c>
      <c r="B43" s="64"/>
      <c r="C43" s="65" t="s">
        <v>78</v>
      </c>
      <c r="D43" s="64"/>
      <c r="E43" s="75"/>
      <c r="F43" s="75"/>
      <c r="G43" s="75">
        <f>SUM(G44:G45)</f>
        <v>0</v>
      </c>
      <c r="H43" s="75"/>
      <c r="J43" s="84"/>
      <c r="K43" s="84"/>
      <c r="L43" s="84"/>
      <c r="M43" s="84"/>
      <c r="N43" s="84"/>
      <c r="O43" s="84"/>
      <c r="P43" s="88"/>
      <c r="Q43" s="88"/>
    </row>
    <row r="44" hidden="1" customHeight="1" spans="1:17">
      <c r="A44" s="71" t="s">
        <v>17</v>
      </c>
      <c r="B44" s="63"/>
      <c r="C44" s="66" t="s">
        <v>79</v>
      </c>
      <c r="D44" s="72" t="s">
        <v>61</v>
      </c>
      <c r="E44" s="74"/>
      <c r="F44" s="74"/>
      <c r="G44" s="74">
        <f>E44*F44/10000</f>
        <v>0</v>
      </c>
      <c r="H44" s="74"/>
      <c r="J44" s="85"/>
      <c r="K44" s="85"/>
      <c r="L44" s="85"/>
      <c r="M44" s="85"/>
      <c r="N44" s="85"/>
      <c r="O44" s="85"/>
      <c r="P44" s="89"/>
      <c r="Q44" s="89"/>
    </row>
    <row r="45" hidden="1" customHeight="1" spans="1:17">
      <c r="A45" s="71" t="s">
        <v>20</v>
      </c>
      <c r="B45" s="63"/>
      <c r="C45" s="66" t="s">
        <v>80</v>
      </c>
      <c r="D45" s="72" t="s">
        <v>61</v>
      </c>
      <c r="E45" s="74"/>
      <c r="F45" s="74"/>
      <c r="G45" s="74">
        <f>E45*F45/10000</f>
        <v>0</v>
      </c>
      <c r="H45" s="74"/>
      <c r="J45" s="85"/>
      <c r="K45" s="85"/>
      <c r="L45" s="85"/>
      <c r="M45" s="85"/>
      <c r="N45" s="85"/>
      <c r="O45" s="85"/>
      <c r="P45" s="89"/>
      <c r="Q45" s="89"/>
    </row>
    <row r="46" hidden="1" customHeight="1" spans="1:17">
      <c r="A46" s="71" t="s">
        <v>22</v>
      </c>
      <c r="B46" s="63"/>
      <c r="C46" s="66" t="s">
        <v>81</v>
      </c>
      <c r="D46" s="67" t="s">
        <v>24</v>
      </c>
      <c r="E46" s="74"/>
      <c r="F46" s="74"/>
      <c r="G46" s="74">
        <f>E46*F46/10000</f>
        <v>0</v>
      </c>
      <c r="H46" s="74"/>
      <c r="J46" s="85"/>
      <c r="K46" s="85"/>
      <c r="L46" s="85"/>
      <c r="M46" s="85"/>
      <c r="N46" s="85"/>
      <c r="O46" s="85"/>
      <c r="P46" s="89"/>
      <c r="Q46" s="89"/>
    </row>
    <row r="47" customHeight="1" spans="1:9">
      <c r="A47" s="64" t="s">
        <v>82</v>
      </c>
      <c r="B47" s="64" t="s">
        <v>83</v>
      </c>
      <c r="C47" s="65"/>
      <c r="D47" s="64"/>
      <c r="E47" s="75"/>
      <c r="F47" s="75"/>
      <c r="G47" s="75">
        <f>SUM(G48:G48)</f>
        <v>0</v>
      </c>
      <c r="H47" s="75"/>
      <c r="I47" s="86" t="e">
        <f>G47+G3</f>
        <v>#REF!</v>
      </c>
    </row>
    <row r="48" customHeight="1" spans="1:10">
      <c r="A48" s="63"/>
      <c r="B48" s="63"/>
      <c r="C48" s="66"/>
      <c r="D48" s="63"/>
      <c r="E48" s="74"/>
      <c r="F48" s="74"/>
      <c r="G48" s="74"/>
      <c r="H48" s="74"/>
      <c r="J48" s="61" t="s">
        <v>84</v>
      </c>
    </row>
    <row r="49" customHeight="1" spans="1:11">
      <c r="A49" s="64" t="s">
        <v>85</v>
      </c>
      <c r="B49" s="64" t="s">
        <v>86</v>
      </c>
      <c r="C49" s="65"/>
      <c r="D49" s="64"/>
      <c r="E49" s="75"/>
      <c r="F49" s="75"/>
      <c r="G49" s="75" t="e">
        <f>G3*0.064</f>
        <v>#REF!</v>
      </c>
      <c r="H49" s="75"/>
      <c r="I49" s="61" t="e">
        <f>2000*0.08+0.03*(G3+G47-2000)</f>
        <v>#REF!</v>
      </c>
      <c r="J49" s="87" t="e">
        <f>G49-I49</f>
        <v>#REF!</v>
      </c>
      <c r="K49" s="61" t="e">
        <f>J49/G49</f>
        <v>#REF!</v>
      </c>
    </row>
    <row r="50" hidden="1" customHeight="1" spans="1:9">
      <c r="A50" s="73" t="s">
        <v>87</v>
      </c>
      <c r="B50" s="82"/>
      <c r="C50" s="82" t="s">
        <v>88</v>
      </c>
      <c r="D50" s="64"/>
      <c r="E50" s="75"/>
      <c r="F50" s="75"/>
      <c r="G50" s="74"/>
      <c r="H50" s="74"/>
      <c r="I50" s="77" t="e">
        <f>#REF!</f>
        <v>#REF!</v>
      </c>
    </row>
    <row r="51" hidden="1" customHeight="1" spans="1:8">
      <c r="A51" s="73" t="s">
        <v>89</v>
      </c>
      <c r="B51" s="83"/>
      <c r="C51" s="83" t="s">
        <v>90</v>
      </c>
      <c r="D51" s="64"/>
      <c r="E51" s="75"/>
      <c r="F51" s="75"/>
      <c r="G51" s="74"/>
      <c r="H51" s="74"/>
    </row>
    <row r="52" hidden="1" customHeight="1" spans="1:9">
      <c r="A52" s="73" t="s">
        <v>17</v>
      </c>
      <c r="B52" s="83"/>
      <c r="C52" s="83" t="s">
        <v>90</v>
      </c>
      <c r="D52" s="64"/>
      <c r="E52" s="75"/>
      <c r="F52" s="75"/>
      <c r="G52" s="74"/>
      <c r="H52" s="74"/>
      <c r="I52" s="61" t="e">
        <f>造价服务及招标代理!P12+造价服务及招标代理!P14+造价服务及招标代理!P16+造价服务及招标代理!P18</f>
        <v>#REF!</v>
      </c>
    </row>
    <row r="53" hidden="1" customHeight="1" spans="1:8">
      <c r="A53" s="73" t="s">
        <v>20</v>
      </c>
      <c r="B53" s="83"/>
      <c r="C53" s="83" t="s">
        <v>91</v>
      </c>
      <c r="D53" s="64"/>
      <c r="E53" s="75"/>
      <c r="F53" s="75"/>
      <c r="G53" s="74"/>
      <c r="H53" s="74"/>
    </row>
    <row r="54" hidden="1" customHeight="1" spans="1:8">
      <c r="A54" s="73" t="s">
        <v>92</v>
      </c>
      <c r="B54" s="83"/>
      <c r="C54" s="83" t="s">
        <v>93</v>
      </c>
      <c r="D54" s="64"/>
      <c r="E54" s="75"/>
      <c r="F54" s="75"/>
      <c r="G54" s="74"/>
      <c r="H54" s="74"/>
    </row>
    <row r="55" hidden="1" customHeight="1" spans="1:13">
      <c r="A55" s="73" t="s">
        <v>17</v>
      </c>
      <c r="B55" s="83"/>
      <c r="C55" s="83" t="s">
        <v>94</v>
      </c>
      <c r="D55" s="64"/>
      <c r="E55" s="75"/>
      <c r="F55" s="75"/>
      <c r="G55" s="74"/>
      <c r="H55" s="74"/>
      <c r="M55" s="86"/>
    </row>
    <row r="56" hidden="1" customHeight="1" spans="1:9">
      <c r="A56" s="73" t="s">
        <v>20</v>
      </c>
      <c r="B56" s="83"/>
      <c r="C56" s="83" t="s">
        <v>95</v>
      </c>
      <c r="D56" s="64"/>
      <c r="E56" s="75"/>
      <c r="F56" s="75"/>
      <c r="G56" s="74"/>
      <c r="H56" s="74"/>
      <c r="I56" s="77" t="e">
        <f>#REF!</f>
        <v>#REF!</v>
      </c>
    </row>
    <row r="57" hidden="1" customHeight="1" spans="1:8">
      <c r="A57" s="73" t="s">
        <v>96</v>
      </c>
      <c r="B57" s="83"/>
      <c r="C57" s="83" t="s">
        <v>97</v>
      </c>
      <c r="D57" s="64"/>
      <c r="E57" s="75"/>
      <c r="F57" s="75"/>
      <c r="G57" s="74"/>
      <c r="H57" s="74"/>
    </row>
    <row r="58" hidden="1" customHeight="1" spans="1:9">
      <c r="A58" s="73">
        <v>1</v>
      </c>
      <c r="B58" s="83"/>
      <c r="C58" s="83" t="s">
        <v>98</v>
      </c>
      <c r="D58" s="64"/>
      <c r="E58" s="75"/>
      <c r="F58" s="75"/>
      <c r="G58" s="74"/>
      <c r="H58" s="74"/>
      <c r="I58" s="77" t="e">
        <f>#REF!</f>
        <v>#REF!</v>
      </c>
    </row>
    <row r="59" hidden="1" customHeight="1" spans="1:8">
      <c r="A59" s="73">
        <v>2</v>
      </c>
      <c r="B59" s="83"/>
      <c r="C59" s="83" t="s">
        <v>99</v>
      </c>
      <c r="D59" s="64"/>
      <c r="E59" s="75"/>
      <c r="F59" s="75"/>
      <c r="G59" s="74"/>
      <c r="H59" s="74"/>
    </row>
    <row r="60" hidden="1" customHeight="1" spans="1:8">
      <c r="A60" s="73" t="s">
        <v>100</v>
      </c>
      <c r="B60" s="83"/>
      <c r="C60" s="83" t="s">
        <v>101</v>
      </c>
      <c r="D60" s="64"/>
      <c r="E60" s="75"/>
      <c r="F60" s="75"/>
      <c r="G60" s="74"/>
      <c r="H60" s="74"/>
    </row>
    <row r="61" hidden="1" customHeight="1" spans="1:8">
      <c r="A61" s="73" t="s">
        <v>102</v>
      </c>
      <c r="B61" s="83"/>
      <c r="C61" s="83" t="s">
        <v>103</v>
      </c>
      <c r="D61" s="64"/>
      <c r="E61" s="75"/>
      <c r="F61" s="75"/>
      <c r="G61" s="74"/>
      <c r="H61" s="74"/>
    </row>
    <row r="62" hidden="1" customHeight="1" spans="1:8">
      <c r="A62" s="73" t="s">
        <v>104</v>
      </c>
      <c r="B62" s="83"/>
      <c r="C62" s="83" t="s">
        <v>105</v>
      </c>
      <c r="D62" s="64"/>
      <c r="E62" s="75"/>
      <c r="F62" s="75"/>
      <c r="G62" s="74"/>
      <c r="H62" s="74"/>
    </row>
    <row r="63" customHeight="1" spans="1:8">
      <c r="A63" s="73"/>
      <c r="B63" s="83"/>
      <c r="C63" s="83"/>
      <c r="D63" s="64"/>
      <c r="E63" s="75"/>
      <c r="F63" s="75"/>
      <c r="G63" s="74"/>
      <c r="H63" s="74"/>
    </row>
    <row r="64" s="60" customFormat="1" customHeight="1" spans="1:9">
      <c r="A64" s="64" t="s">
        <v>106</v>
      </c>
      <c r="B64" s="64" t="s">
        <v>107</v>
      </c>
      <c r="C64" s="65"/>
      <c r="D64" s="64" t="s">
        <v>14</v>
      </c>
      <c r="E64" s="75">
        <v>1287</v>
      </c>
      <c r="F64" s="75" t="e">
        <f>G64/E64</f>
        <v>#REF!</v>
      </c>
      <c r="G64" s="75" t="e">
        <f>G49+G3+G47</f>
        <v>#REF!</v>
      </c>
      <c r="H64" s="75"/>
      <c r="I64" s="60" t="e">
        <f>G64/G66</f>
        <v>#REF!</v>
      </c>
    </row>
    <row r="66" customHeight="1" spans="7:9">
      <c r="G66" s="61">
        <v>9215</v>
      </c>
      <c r="I66" s="77" t="e">
        <f>G64*0.9</f>
        <v>#REF!</v>
      </c>
    </row>
    <row r="67" customHeight="1" spans="7:9">
      <c r="G67" s="61" t="e">
        <f>G64/G66</f>
        <v>#REF!</v>
      </c>
      <c r="I67" s="77" t="e">
        <f>G64-I66</f>
        <v>#REF!</v>
      </c>
    </row>
  </sheetData>
  <sheetProtection formatCells="0" insertHyperlinks="0" autoFilter="0"/>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56" customWidth="1"/>
    <col min="2" max="2" width="30" style="56" customWidth="1"/>
    <col min="3" max="256" width="9" style="56"/>
    <col min="257" max="257" width="29.2" style="56" customWidth="1"/>
    <col min="258" max="258" width="30" style="56" customWidth="1"/>
    <col min="259" max="512" width="9" style="56"/>
    <col min="513" max="513" width="29.2" style="56" customWidth="1"/>
    <col min="514" max="514" width="30" style="56" customWidth="1"/>
    <col min="515" max="768" width="9" style="56"/>
    <col min="769" max="769" width="29.2" style="56" customWidth="1"/>
    <col min="770" max="770" width="30" style="56" customWidth="1"/>
    <col min="771" max="1024" width="9" style="56"/>
    <col min="1025" max="1025" width="29.2" style="56" customWidth="1"/>
    <col min="1026" max="1026" width="30" style="56" customWidth="1"/>
    <col min="1027" max="1280" width="9" style="56"/>
    <col min="1281" max="1281" width="29.2" style="56" customWidth="1"/>
    <col min="1282" max="1282" width="30" style="56" customWidth="1"/>
    <col min="1283" max="1536" width="9" style="56"/>
    <col min="1537" max="1537" width="29.2" style="56" customWidth="1"/>
    <col min="1538" max="1538" width="30" style="56" customWidth="1"/>
    <col min="1539" max="1792" width="9" style="56"/>
    <col min="1793" max="1793" width="29.2" style="56" customWidth="1"/>
    <col min="1794" max="1794" width="30" style="56" customWidth="1"/>
    <col min="1795" max="2048" width="9" style="56"/>
    <col min="2049" max="2049" width="29.2" style="56" customWidth="1"/>
    <col min="2050" max="2050" width="30" style="56" customWidth="1"/>
    <col min="2051" max="2304" width="9" style="56"/>
    <col min="2305" max="2305" width="29.2" style="56" customWidth="1"/>
    <col min="2306" max="2306" width="30" style="56" customWidth="1"/>
    <col min="2307" max="2560" width="9" style="56"/>
    <col min="2561" max="2561" width="29.2" style="56" customWidth="1"/>
    <col min="2562" max="2562" width="30" style="56" customWidth="1"/>
    <col min="2563" max="2816" width="9" style="56"/>
    <col min="2817" max="2817" width="29.2" style="56" customWidth="1"/>
    <col min="2818" max="2818" width="30" style="56" customWidth="1"/>
    <col min="2819" max="3072" width="9" style="56"/>
    <col min="3073" max="3073" width="29.2" style="56" customWidth="1"/>
    <col min="3074" max="3074" width="30" style="56" customWidth="1"/>
    <col min="3075" max="3328" width="9" style="56"/>
    <col min="3329" max="3329" width="29.2" style="56" customWidth="1"/>
    <col min="3330" max="3330" width="30" style="56" customWidth="1"/>
    <col min="3331" max="3584" width="9" style="56"/>
    <col min="3585" max="3585" width="29.2" style="56" customWidth="1"/>
    <col min="3586" max="3586" width="30" style="56" customWidth="1"/>
    <col min="3587" max="3840" width="9" style="56"/>
    <col min="3841" max="3841" width="29.2" style="56" customWidth="1"/>
    <col min="3842" max="3842" width="30" style="56" customWidth="1"/>
    <col min="3843" max="4096" width="9" style="56"/>
    <col min="4097" max="4097" width="29.2" style="56" customWidth="1"/>
    <col min="4098" max="4098" width="30" style="56" customWidth="1"/>
    <col min="4099" max="4352" width="9" style="56"/>
    <col min="4353" max="4353" width="29.2" style="56" customWidth="1"/>
    <col min="4354" max="4354" width="30" style="56" customWidth="1"/>
    <col min="4355" max="4608" width="9" style="56"/>
    <col min="4609" max="4609" width="29.2" style="56" customWidth="1"/>
    <col min="4610" max="4610" width="30" style="56" customWidth="1"/>
    <col min="4611" max="4864" width="9" style="56"/>
    <col min="4865" max="4865" width="29.2" style="56" customWidth="1"/>
    <col min="4866" max="4866" width="30" style="56" customWidth="1"/>
    <col min="4867" max="5120" width="9" style="56"/>
    <col min="5121" max="5121" width="29.2" style="56" customWidth="1"/>
    <col min="5122" max="5122" width="30" style="56" customWidth="1"/>
    <col min="5123" max="5376" width="9" style="56"/>
    <col min="5377" max="5377" width="29.2" style="56" customWidth="1"/>
    <col min="5378" max="5378" width="30" style="56" customWidth="1"/>
    <col min="5379" max="5632" width="9" style="56"/>
    <col min="5633" max="5633" width="29.2" style="56" customWidth="1"/>
    <col min="5634" max="5634" width="30" style="56" customWidth="1"/>
    <col min="5635" max="5888" width="9" style="56"/>
    <col min="5889" max="5889" width="29.2" style="56" customWidth="1"/>
    <col min="5890" max="5890" width="30" style="56" customWidth="1"/>
    <col min="5891" max="6144" width="9" style="56"/>
    <col min="6145" max="6145" width="29.2" style="56" customWidth="1"/>
    <col min="6146" max="6146" width="30" style="56" customWidth="1"/>
    <col min="6147" max="6400" width="9" style="56"/>
    <col min="6401" max="6401" width="29.2" style="56" customWidth="1"/>
    <col min="6402" max="6402" width="30" style="56" customWidth="1"/>
    <col min="6403" max="6656" width="9" style="56"/>
    <col min="6657" max="6657" width="29.2" style="56" customWidth="1"/>
    <col min="6658" max="6658" width="30" style="56" customWidth="1"/>
    <col min="6659" max="6912" width="9" style="56"/>
    <col min="6913" max="6913" width="29.2" style="56" customWidth="1"/>
    <col min="6914" max="6914" width="30" style="56" customWidth="1"/>
    <col min="6915" max="7168" width="9" style="56"/>
    <col min="7169" max="7169" width="29.2" style="56" customWidth="1"/>
    <col min="7170" max="7170" width="30" style="56" customWidth="1"/>
    <col min="7171" max="7424" width="9" style="56"/>
    <col min="7425" max="7425" width="29.2" style="56" customWidth="1"/>
    <col min="7426" max="7426" width="30" style="56" customWidth="1"/>
    <col min="7427" max="7680" width="9" style="56"/>
    <col min="7681" max="7681" width="29.2" style="56" customWidth="1"/>
    <col min="7682" max="7682" width="30" style="56" customWidth="1"/>
    <col min="7683" max="7936" width="9" style="56"/>
    <col min="7937" max="7937" width="29.2" style="56" customWidth="1"/>
    <col min="7938" max="7938" width="30" style="56" customWidth="1"/>
    <col min="7939" max="8192" width="9" style="56"/>
    <col min="8193" max="8193" width="29.2" style="56" customWidth="1"/>
    <col min="8194" max="8194" width="30" style="56" customWidth="1"/>
    <col min="8195" max="8448" width="9" style="56"/>
    <col min="8449" max="8449" width="29.2" style="56" customWidth="1"/>
    <col min="8450" max="8450" width="30" style="56" customWidth="1"/>
    <col min="8451" max="8704" width="9" style="56"/>
    <col min="8705" max="8705" width="29.2" style="56" customWidth="1"/>
    <col min="8706" max="8706" width="30" style="56" customWidth="1"/>
    <col min="8707" max="8960" width="9" style="56"/>
    <col min="8961" max="8961" width="29.2" style="56" customWidth="1"/>
    <col min="8962" max="8962" width="30" style="56" customWidth="1"/>
    <col min="8963" max="9216" width="9" style="56"/>
    <col min="9217" max="9217" width="29.2" style="56" customWidth="1"/>
    <col min="9218" max="9218" width="30" style="56" customWidth="1"/>
    <col min="9219" max="9472" width="9" style="56"/>
    <col min="9473" max="9473" width="29.2" style="56" customWidth="1"/>
    <col min="9474" max="9474" width="30" style="56" customWidth="1"/>
    <col min="9475" max="9728" width="9" style="56"/>
    <col min="9729" max="9729" width="29.2" style="56" customWidth="1"/>
    <col min="9730" max="9730" width="30" style="56" customWidth="1"/>
    <col min="9731" max="9984" width="9" style="56"/>
    <col min="9985" max="9985" width="29.2" style="56" customWidth="1"/>
    <col min="9986" max="9986" width="30" style="56" customWidth="1"/>
    <col min="9987" max="10240" width="9" style="56"/>
    <col min="10241" max="10241" width="29.2" style="56" customWidth="1"/>
    <col min="10242" max="10242" width="30" style="56" customWidth="1"/>
    <col min="10243" max="10496" width="9" style="56"/>
    <col min="10497" max="10497" width="29.2" style="56" customWidth="1"/>
    <col min="10498" max="10498" width="30" style="56" customWidth="1"/>
    <col min="10499" max="10752" width="9" style="56"/>
    <col min="10753" max="10753" width="29.2" style="56" customWidth="1"/>
    <col min="10754" max="10754" width="30" style="56" customWidth="1"/>
    <col min="10755" max="11008" width="9" style="56"/>
    <col min="11009" max="11009" width="29.2" style="56" customWidth="1"/>
    <col min="11010" max="11010" width="30" style="56" customWidth="1"/>
    <col min="11011" max="11264" width="9" style="56"/>
    <col min="11265" max="11265" width="29.2" style="56" customWidth="1"/>
    <col min="11266" max="11266" width="30" style="56" customWidth="1"/>
    <col min="11267" max="11520" width="9" style="56"/>
    <col min="11521" max="11521" width="29.2" style="56" customWidth="1"/>
    <col min="11522" max="11522" width="30" style="56" customWidth="1"/>
    <col min="11523" max="11776" width="9" style="56"/>
    <col min="11777" max="11777" width="29.2" style="56" customWidth="1"/>
    <col min="11778" max="11778" width="30" style="56" customWidth="1"/>
    <col min="11779" max="12032" width="9" style="56"/>
    <col min="12033" max="12033" width="29.2" style="56" customWidth="1"/>
    <col min="12034" max="12034" width="30" style="56" customWidth="1"/>
    <col min="12035" max="12288" width="9" style="56"/>
    <col min="12289" max="12289" width="29.2" style="56" customWidth="1"/>
    <col min="12290" max="12290" width="30" style="56" customWidth="1"/>
    <col min="12291" max="12544" width="9" style="56"/>
    <col min="12545" max="12545" width="29.2" style="56" customWidth="1"/>
    <col min="12546" max="12546" width="30" style="56" customWidth="1"/>
    <col min="12547" max="12800" width="9" style="56"/>
    <col min="12801" max="12801" width="29.2" style="56" customWidth="1"/>
    <col min="12802" max="12802" width="30" style="56" customWidth="1"/>
    <col min="12803" max="13056" width="9" style="56"/>
    <col min="13057" max="13057" width="29.2" style="56" customWidth="1"/>
    <col min="13058" max="13058" width="30" style="56" customWidth="1"/>
    <col min="13059" max="13312" width="9" style="56"/>
    <col min="13313" max="13313" width="29.2" style="56" customWidth="1"/>
    <col min="13314" max="13314" width="30" style="56" customWidth="1"/>
    <col min="13315" max="13568" width="9" style="56"/>
    <col min="13569" max="13569" width="29.2" style="56" customWidth="1"/>
    <col min="13570" max="13570" width="30" style="56" customWidth="1"/>
    <col min="13571" max="13824" width="9" style="56"/>
    <col min="13825" max="13825" width="29.2" style="56" customWidth="1"/>
    <col min="13826" max="13826" width="30" style="56" customWidth="1"/>
    <col min="13827" max="14080" width="9" style="56"/>
    <col min="14081" max="14081" width="29.2" style="56" customWidth="1"/>
    <col min="14082" max="14082" width="30" style="56" customWidth="1"/>
    <col min="14083" max="14336" width="9" style="56"/>
    <col min="14337" max="14337" width="29.2" style="56" customWidth="1"/>
    <col min="14338" max="14338" width="30" style="56" customWidth="1"/>
    <col min="14339" max="14592" width="9" style="56"/>
    <col min="14593" max="14593" width="29.2" style="56" customWidth="1"/>
    <col min="14594" max="14594" width="30" style="56" customWidth="1"/>
    <col min="14595" max="14848" width="9" style="56"/>
    <col min="14849" max="14849" width="29.2" style="56" customWidth="1"/>
    <col min="14850" max="14850" width="30" style="56" customWidth="1"/>
    <col min="14851" max="15104" width="9" style="56"/>
    <col min="15105" max="15105" width="29.2" style="56" customWidth="1"/>
    <col min="15106" max="15106" width="30" style="56" customWidth="1"/>
    <col min="15107" max="15360" width="9" style="56"/>
    <col min="15361" max="15361" width="29.2" style="56" customWidth="1"/>
    <col min="15362" max="15362" width="30" style="56" customWidth="1"/>
    <col min="15363" max="15616" width="9" style="56"/>
    <col min="15617" max="15617" width="29.2" style="56" customWidth="1"/>
    <col min="15618" max="15618" width="30" style="56" customWidth="1"/>
    <col min="15619" max="15872" width="9" style="56"/>
    <col min="15873" max="15873" width="29.2" style="56" customWidth="1"/>
    <col min="15874" max="15874" width="30" style="56" customWidth="1"/>
    <col min="15875" max="16128" width="9" style="56"/>
    <col min="16129" max="16129" width="29.2" style="56" customWidth="1"/>
    <col min="16130" max="16130" width="30" style="56" customWidth="1"/>
    <col min="16131" max="16384" width="9" style="56"/>
  </cols>
  <sheetData>
    <row r="1" ht="33" customHeight="1" spans="1:2">
      <c r="A1" s="57" t="s">
        <v>108</v>
      </c>
      <c r="B1" s="57"/>
    </row>
    <row r="2" customHeight="1" spans="1:2">
      <c r="A2" s="58" t="s">
        <v>109</v>
      </c>
      <c r="B2" s="58" t="s">
        <v>110</v>
      </c>
    </row>
    <row r="3" customHeight="1" spans="1:2">
      <c r="A3" s="58" t="s">
        <v>111</v>
      </c>
      <c r="B3" s="59" t="e">
        <f>#REF!*0.5</f>
        <v>#REF!</v>
      </c>
    </row>
    <row r="4" customHeight="1" spans="1:2">
      <c r="A4" s="58" t="s">
        <v>112</v>
      </c>
      <c r="B4" s="59"/>
    </row>
    <row r="5" customHeight="1" spans="1:2">
      <c r="A5" s="58" t="s">
        <v>113</v>
      </c>
      <c r="B5" s="59"/>
    </row>
    <row r="6" customHeight="1" spans="1:2">
      <c r="A6" s="58" t="s">
        <v>114</v>
      </c>
      <c r="B6" s="59" t="e">
        <f>#REF!*0.5</f>
        <v>#REF!</v>
      </c>
    </row>
    <row r="7" customHeight="1" spans="1:2">
      <c r="A7" s="58"/>
      <c r="B7" s="59"/>
    </row>
    <row r="8" customHeight="1" spans="1:2">
      <c r="A8" s="58"/>
      <c r="B8" s="59"/>
    </row>
    <row r="9" customHeight="1" spans="1:2">
      <c r="A9" s="58" t="s">
        <v>115</v>
      </c>
      <c r="B9" s="59" t="e">
        <f>SUM(B3:B8)</f>
        <v>#REF!</v>
      </c>
    </row>
  </sheetData>
  <sheetProtection formatCells="0" insertHyperlinks="0" autoFilter="0"/>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27" customWidth="1"/>
    <col min="2" max="2" width="19" style="27" customWidth="1"/>
    <col min="3" max="3" width="13.8666666666667" style="27" customWidth="1"/>
    <col min="4" max="4" width="10" style="27"/>
    <col min="5" max="5" width="9.86666666666667" style="27" customWidth="1"/>
    <col min="6" max="6" width="10.4666666666667" style="27" customWidth="1"/>
    <col min="7" max="7" width="11.8" style="27" customWidth="1"/>
    <col min="8" max="8" width="10.8" style="27" customWidth="1"/>
    <col min="9" max="9" width="11.1333333333333" style="27" customWidth="1"/>
    <col min="10" max="10" width="12.1333333333333" style="27" customWidth="1"/>
    <col min="11" max="11" width="11.4666666666667" style="27" customWidth="1"/>
    <col min="12" max="12" width="13.3333333333333" style="27" customWidth="1"/>
    <col min="13" max="13" width="14" style="27" customWidth="1"/>
    <col min="14" max="14" width="15.6666666666667" style="27" customWidth="1"/>
    <col min="15" max="16384" width="10" style="27"/>
  </cols>
  <sheetData>
    <row r="1" ht="76.5" customHeight="1" spans="1:15">
      <c r="A1" s="28" t="s">
        <v>116</v>
      </c>
      <c r="B1" s="28"/>
      <c r="C1" s="28"/>
      <c r="D1" s="28"/>
      <c r="E1" s="28"/>
      <c r="F1" s="28"/>
      <c r="G1" s="28"/>
      <c r="H1" s="28"/>
      <c r="I1" s="28"/>
      <c r="J1" s="28"/>
      <c r="K1" s="28"/>
      <c r="L1" s="28"/>
      <c r="M1" s="28"/>
      <c r="N1" s="28"/>
      <c r="O1" s="28"/>
    </row>
    <row r="2" ht="20.1" customHeight="1" spans="1:17">
      <c r="A2" s="29" t="s">
        <v>1</v>
      </c>
      <c r="B2" s="29" t="s">
        <v>117</v>
      </c>
      <c r="C2" s="29" t="s">
        <v>118</v>
      </c>
      <c r="D2" s="29"/>
      <c r="E2" s="29" t="s">
        <v>119</v>
      </c>
      <c r="F2" s="29"/>
      <c r="G2" s="29"/>
      <c r="H2" s="29"/>
      <c r="I2" s="29"/>
      <c r="J2" s="29"/>
      <c r="K2" s="29"/>
      <c r="L2" s="29"/>
      <c r="M2" s="29"/>
      <c r="N2" s="29"/>
      <c r="O2" s="29"/>
      <c r="P2" s="50"/>
      <c r="Q2" s="50"/>
    </row>
    <row r="3" ht="34.5" customHeight="1" spans="1:17">
      <c r="A3" s="29"/>
      <c r="B3" s="29"/>
      <c r="C3" s="29"/>
      <c r="D3" s="29"/>
      <c r="E3" s="45" t="s">
        <v>120</v>
      </c>
      <c r="F3" s="45" t="s">
        <v>121</v>
      </c>
      <c r="G3" s="45" t="s">
        <v>122</v>
      </c>
      <c r="H3" s="45" t="s">
        <v>123</v>
      </c>
      <c r="I3" s="45" t="s">
        <v>124</v>
      </c>
      <c r="J3" s="45" t="s">
        <v>125</v>
      </c>
      <c r="K3" s="45" t="s">
        <v>126</v>
      </c>
      <c r="L3" s="45" t="s">
        <v>127</v>
      </c>
      <c r="M3" s="45" t="s">
        <v>128</v>
      </c>
      <c r="N3" s="45" t="s">
        <v>129</v>
      </c>
      <c r="O3" s="45" t="s">
        <v>130</v>
      </c>
      <c r="P3" s="51" t="s">
        <v>131</v>
      </c>
      <c r="Q3" s="51" t="s">
        <v>132</v>
      </c>
    </row>
    <row r="4" ht="20.1" customHeight="1" spans="1:17">
      <c r="A4" s="30" t="s">
        <v>9</v>
      </c>
      <c r="B4" s="31" t="s">
        <v>133</v>
      </c>
      <c r="C4" s="29" t="s">
        <v>134</v>
      </c>
      <c r="D4" s="29"/>
      <c r="E4" s="45">
        <v>0.08</v>
      </c>
      <c r="F4" s="45">
        <v>0.07</v>
      </c>
      <c r="G4" s="45">
        <v>0.06</v>
      </c>
      <c r="H4" s="45">
        <v>0.05</v>
      </c>
      <c r="I4" s="45">
        <v>0.045</v>
      </c>
      <c r="J4" s="45">
        <v>0.03</v>
      </c>
      <c r="K4" s="45">
        <v>0.015</v>
      </c>
      <c r="L4" s="49"/>
      <c r="M4" s="49"/>
      <c r="N4" s="49"/>
      <c r="O4" s="49"/>
      <c r="P4" s="52"/>
      <c r="Q4" s="52"/>
    </row>
    <row r="5" ht="20.1" customHeight="1" spans="1:17">
      <c r="A5" s="32"/>
      <c r="B5" s="33"/>
      <c r="C5" s="34">
        <v>3500</v>
      </c>
      <c r="D5" s="35"/>
      <c r="E5" s="46">
        <f>IF(C5&gt;=100,100*E4/100,C5*E4/100)</f>
        <v>0.08</v>
      </c>
      <c r="F5" s="46">
        <f>IF(C5&lt;=100,0,IF(C5&gt;=500,400*F4/100,(C5-100)*F4/100))</f>
        <v>0.28</v>
      </c>
      <c r="G5" s="46">
        <f>IF(C5&lt;=500,0,IF(C5&gt;=1000,500*G4/100,(C5-500)*G4/100))</f>
        <v>0.3</v>
      </c>
      <c r="H5" s="46">
        <f>IF(C5&lt;=1000,0,IF(C5&gt;=3000,2000*H4/100,(C5-1000)*H4/100))</f>
        <v>1</v>
      </c>
      <c r="I5" s="46">
        <f>IF(C5&lt;=3000,0,IF(C5&gt;=5000,2000*I4/100,(C5-3000)*I4/100))</f>
        <v>0.225</v>
      </c>
      <c r="J5" s="46">
        <f>IF(C5&lt;=5000,0,IF(C5&gt;=10000,5000*J4/100,(C5-5000)*J4/100))</f>
        <v>0</v>
      </c>
      <c r="K5" s="46">
        <f>IF(C5&lt;=10000,0,(C5-10000)*K4/100)</f>
        <v>0</v>
      </c>
      <c r="L5" s="49"/>
      <c r="M5" s="49"/>
      <c r="N5" s="49"/>
      <c r="O5" s="49"/>
      <c r="P5" s="53">
        <f>SUM(E5:O5)</f>
        <v>1.885</v>
      </c>
      <c r="Q5" s="52"/>
    </row>
    <row r="6" ht="20.1" customHeight="1" spans="1:17">
      <c r="A6" s="29" t="s">
        <v>82</v>
      </c>
      <c r="B6" s="36" t="s">
        <v>135</v>
      </c>
      <c r="C6" s="29" t="s">
        <v>134</v>
      </c>
      <c r="D6" s="29"/>
      <c r="E6" s="45">
        <v>0.17</v>
      </c>
      <c r="F6" s="45">
        <v>0.15</v>
      </c>
      <c r="G6" s="45">
        <v>0.13</v>
      </c>
      <c r="H6" s="45">
        <v>0.11</v>
      </c>
      <c r="I6" s="45">
        <v>0.085</v>
      </c>
      <c r="J6" s="45">
        <v>0.07</v>
      </c>
      <c r="K6" s="45">
        <v>0.04</v>
      </c>
      <c r="L6" s="49"/>
      <c r="M6" s="49"/>
      <c r="N6" s="49"/>
      <c r="O6" s="49"/>
      <c r="P6" s="52"/>
      <c r="Q6" s="52"/>
    </row>
    <row r="7" ht="20.1" customHeight="1" spans="1:17">
      <c r="A7" s="29" t="s">
        <v>85</v>
      </c>
      <c r="B7" s="37" t="s">
        <v>136</v>
      </c>
      <c r="C7" s="38" t="s">
        <v>137</v>
      </c>
      <c r="D7" s="39"/>
      <c r="E7" s="45">
        <v>0.37</v>
      </c>
      <c r="F7" s="45">
        <v>0.35</v>
      </c>
      <c r="G7" s="45">
        <v>0.33</v>
      </c>
      <c r="H7" s="45">
        <v>0.29</v>
      </c>
      <c r="I7" s="45">
        <v>0.27</v>
      </c>
      <c r="J7" s="45">
        <v>0.22</v>
      </c>
      <c r="K7" s="45">
        <v>0.18</v>
      </c>
      <c r="L7" s="49"/>
      <c r="M7" s="49"/>
      <c r="N7" s="49"/>
      <c r="O7" s="49"/>
      <c r="P7" s="52"/>
      <c r="Q7" s="52"/>
    </row>
    <row r="8" ht="20.1" customHeight="1" spans="1:17">
      <c r="A8" s="29"/>
      <c r="B8" s="40" t="s">
        <v>138</v>
      </c>
      <c r="C8" s="38" t="s">
        <v>137</v>
      </c>
      <c r="D8" s="39"/>
      <c r="E8" s="45">
        <v>0.37</v>
      </c>
      <c r="F8" s="45">
        <v>0.35</v>
      </c>
      <c r="G8" s="45">
        <v>0.33</v>
      </c>
      <c r="H8" s="45">
        <v>0.29</v>
      </c>
      <c r="I8" s="45">
        <v>0.27</v>
      </c>
      <c r="J8" s="45">
        <v>0.22</v>
      </c>
      <c r="K8" s="45">
        <v>0.18</v>
      </c>
      <c r="L8" s="49"/>
      <c r="M8" s="49"/>
      <c r="N8" s="49"/>
      <c r="O8" s="49"/>
      <c r="P8" s="52"/>
      <c r="Q8" s="52"/>
    </row>
    <row r="9" ht="20.1" customHeight="1" spans="1:17">
      <c r="A9" s="29"/>
      <c r="B9" s="41"/>
      <c r="C9" s="42" t="e">
        <f>#REF!</f>
        <v>#REF!</v>
      </c>
      <c r="D9" s="35"/>
      <c r="E9" s="46" t="e">
        <f>IF(C9&gt;=100,100*E8/100,C9*E8/100)</f>
        <v>#REF!</v>
      </c>
      <c r="F9" s="46" t="e">
        <f>IF(C9&lt;=100,0,IF(C9&gt;=500,400*F8/100,(C9-100)*F8/100))</f>
        <v>#REF!</v>
      </c>
      <c r="G9" s="46" t="e">
        <f>IF(C9&lt;=500,0,IF(C9&gt;=1000,500*G8/100,(C9-500)*G8/100))</f>
        <v>#REF!</v>
      </c>
      <c r="H9" s="46" t="e">
        <f>IF(C9&lt;=1000,0,IF(C9&gt;=3000,2000*H8/100,(C9-1000)*H8/100))</f>
        <v>#REF!</v>
      </c>
      <c r="I9" s="46" t="e">
        <f>IF(C9&lt;=3000,0,IF(C9&gt;=5000,2000*I8/100,(C9-3000)*I8/100))</f>
        <v>#REF!</v>
      </c>
      <c r="J9" s="46" t="e">
        <f>IF(C9&lt;=5000,0,IF(C9&gt;=10000,5000*J8/100,(C9-5000)*J8/100))</f>
        <v>#REF!</v>
      </c>
      <c r="K9" s="46" t="e">
        <f>IF(C9&lt;=10000,0,(C9-10000)*K8/100)</f>
        <v>#REF!</v>
      </c>
      <c r="L9" s="49"/>
      <c r="M9" s="49"/>
      <c r="N9" s="49"/>
      <c r="O9" s="49"/>
      <c r="P9" s="53" t="e">
        <f>SUM(E9:O9)</f>
        <v>#REF!</v>
      </c>
      <c r="Q9" s="52"/>
    </row>
    <row r="10" ht="20.1" customHeight="1" spans="1:17">
      <c r="A10" s="29"/>
      <c r="B10" s="37" t="s">
        <v>139</v>
      </c>
      <c r="C10" s="38" t="s">
        <v>137</v>
      </c>
      <c r="D10" s="39"/>
      <c r="E10" s="45">
        <v>0.37</v>
      </c>
      <c r="F10" s="45">
        <v>0.35</v>
      </c>
      <c r="G10" s="45">
        <v>0.33</v>
      </c>
      <c r="H10" s="45">
        <v>0.29</v>
      </c>
      <c r="I10" s="45">
        <v>0.27</v>
      </c>
      <c r="J10" s="45">
        <v>0.22</v>
      </c>
      <c r="K10" s="45">
        <v>0.18</v>
      </c>
      <c r="L10" s="49"/>
      <c r="M10" s="49"/>
      <c r="N10" s="49"/>
      <c r="O10" s="49"/>
      <c r="P10" s="52"/>
      <c r="Q10" s="55" t="s">
        <v>140</v>
      </c>
    </row>
    <row r="11" ht="20.1" customHeight="1" spans="1:17">
      <c r="A11" s="30" t="s">
        <v>106</v>
      </c>
      <c r="B11" s="31" t="s">
        <v>141</v>
      </c>
      <c r="C11" s="29" t="s">
        <v>142</v>
      </c>
      <c r="D11" s="29"/>
      <c r="E11" s="45">
        <v>0.04</v>
      </c>
      <c r="F11" s="45">
        <v>0.04</v>
      </c>
      <c r="G11" s="45">
        <v>0.04</v>
      </c>
      <c r="H11" s="45">
        <v>0.036</v>
      </c>
      <c r="I11" s="45">
        <v>0.032</v>
      </c>
      <c r="J11" s="45">
        <v>0.024</v>
      </c>
      <c r="K11" s="45">
        <v>0.02</v>
      </c>
      <c r="L11" s="45">
        <v>0.02</v>
      </c>
      <c r="M11" s="45">
        <v>0.008</v>
      </c>
      <c r="N11" s="45">
        <v>0.006</v>
      </c>
      <c r="O11" s="45">
        <v>0.004</v>
      </c>
      <c r="P11" s="52"/>
      <c r="Q11" s="52"/>
    </row>
    <row r="12" ht="20.1" customHeight="1" spans="1:17">
      <c r="A12" s="32"/>
      <c r="B12" s="33"/>
      <c r="C12" s="42" t="e">
        <f>#REF!</f>
        <v>#REF!</v>
      </c>
      <c r="D12" s="35"/>
      <c r="E12" s="46" t="e">
        <f>IF(C12&gt;=100,100*E11/100,C12*E11/100)</f>
        <v>#REF!</v>
      </c>
      <c r="F12" s="46" t="e">
        <f>IF(C12&lt;=100,0,IF(C12&gt;=500,400*F11/100,(C12-100)*F11/100))</f>
        <v>#REF!</v>
      </c>
      <c r="G12" s="46" t="e">
        <f>IF(C12&lt;=500,0,IF(C12&gt;=1000,500*G11/100,(C12-500)*G11/100))</f>
        <v>#REF!</v>
      </c>
      <c r="H12" s="46" t="e">
        <f>IF(C12&lt;=1000,0,IF(C12&gt;=3000,2000*H11/100,(C12-1000)*H11/100))</f>
        <v>#REF!</v>
      </c>
      <c r="I12" s="46" t="e">
        <f>IF(C12&lt;=3000,0,IF(C12&gt;=5000,2000*I11/100,(C12-3000)*I11/100))</f>
        <v>#REF!</v>
      </c>
      <c r="J12" s="46" t="e">
        <f>IF(C12&lt;=5000,0,IF(C12&gt;=10000,5000*J11/100,(C12-5000)*J11/100))</f>
        <v>#REF!</v>
      </c>
      <c r="K12" s="46" t="e">
        <f>IF(C12&lt;=10000,0,IF(C12&gt;=50000,40000*K11/100,(C12-10000)*K11/100))</f>
        <v>#REF!</v>
      </c>
      <c r="L12" s="46" t="e">
        <f>IF(C12&lt;=50000,0,IF(C12&gt;=100000,50000*L11/100,(C12-50000)*L11/100))</f>
        <v>#REF!</v>
      </c>
      <c r="M12" s="46" t="e">
        <f>IF(C12&lt;=100000,0,IF(C12&gt;=500000,400000*M11/100,(C12-100000)*M11/100))</f>
        <v>#REF!</v>
      </c>
      <c r="N12" s="46" t="e">
        <f>IF(C12&lt;=500000,0,IF(C12&gt;=1000000,500000*N11/100,(D12-500000)*N11/100))</f>
        <v>#REF!</v>
      </c>
      <c r="O12" s="46" t="e">
        <f>IF(C12&lt;=1000000,0,(C12-1000000)*O11/100)</f>
        <v>#REF!</v>
      </c>
      <c r="P12" s="53" t="e">
        <f>SUM(E12:O12)</f>
        <v>#REF!</v>
      </c>
      <c r="Q12" s="52"/>
    </row>
    <row r="13" ht="20.1" customHeight="1" spans="1:17">
      <c r="A13" s="30" t="s">
        <v>143</v>
      </c>
      <c r="B13" s="31" t="s">
        <v>144</v>
      </c>
      <c r="C13" s="29" t="s">
        <v>142</v>
      </c>
      <c r="D13" s="29"/>
      <c r="E13" s="45">
        <v>0.1</v>
      </c>
      <c r="F13" s="45">
        <v>0.1</v>
      </c>
      <c r="G13" s="45">
        <v>0.1</v>
      </c>
      <c r="H13" s="45">
        <v>0.09</v>
      </c>
      <c r="I13" s="45">
        <v>0.08</v>
      </c>
      <c r="J13" s="45">
        <v>0.06</v>
      </c>
      <c r="K13" s="45">
        <v>0.05</v>
      </c>
      <c r="L13" s="45">
        <v>0.035</v>
      </c>
      <c r="M13" s="45">
        <v>0.008</v>
      </c>
      <c r="N13" s="45">
        <v>0.006</v>
      </c>
      <c r="O13" s="45">
        <v>0.004</v>
      </c>
      <c r="P13" s="52"/>
      <c r="Q13" s="52"/>
    </row>
    <row r="14" ht="20.1" customHeight="1" spans="1:17">
      <c r="A14" s="32"/>
      <c r="B14" s="33"/>
      <c r="C14" s="42" t="e">
        <f>C12</f>
        <v>#REF!</v>
      </c>
      <c r="D14" s="35"/>
      <c r="E14" s="46" t="e">
        <f>IF(C14&gt;=100,100*E13/100,C14*E13/100)</f>
        <v>#REF!</v>
      </c>
      <c r="F14" s="46" t="e">
        <f>IF(C14&lt;=100,0,IF(C14&gt;=500,400*F13/100,(C14-100)*F13/100))</f>
        <v>#REF!</v>
      </c>
      <c r="G14" s="46" t="e">
        <f>IF(C14&lt;=500,0,IF(C14&gt;=1000,500*G13/100,(C14-500)*G13/100))</f>
        <v>#REF!</v>
      </c>
      <c r="H14" s="46" t="e">
        <f>IF(C14&lt;=1000,0,IF(C14&gt;=3000,2000*H13/100,(C14-1000)*H13/100))</f>
        <v>#REF!</v>
      </c>
      <c r="I14" s="46" t="e">
        <f>IF(C14&lt;=3000,0,IF(C14&gt;=5000,2000*I13/100,(C14-3000)*I13/100))</f>
        <v>#REF!</v>
      </c>
      <c r="J14" s="46" t="e">
        <f>IF(C14&lt;=5000,0,IF(C14&gt;=10000,5000*J13/100,(C14-5000)*J13/100))</f>
        <v>#REF!</v>
      </c>
      <c r="K14" s="46" t="e">
        <f>IF(C14&lt;=10000,0,IF(C14&gt;=50000,40000*K13/100,(C14-10000)*K13/100))</f>
        <v>#REF!</v>
      </c>
      <c r="L14" s="46" t="e">
        <f>IF(C14&lt;=50000,0,IF(C14&gt;=100000,50000*L13/100,(C14-50000)*L13/100))</f>
        <v>#REF!</v>
      </c>
      <c r="M14" s="46" t="e">
        <f>IF(C14&lt;=100000,0,IF(C14&gt;=500000,400000*M13/100,(C14-100000)*M13/100))</f>
        <v>#REF!</v>
      </c>
      <c r="N14" s="46" t="e">
        <f>IF(C14&lt;=500000,0,IF(C14&gt;=1000000,500000*N13/100,(D14-500000)*N13/100))</f>
        <v>#REF!</v>
      </c>
      <c r="O14" s="46" t="e">
        <f>IF(C14&lt;=1000000,0,(C14-1000000)*O13/100)</f>
        <v>#REF!</v>
      </c>
      <c r="P14" s="53" t="e">
        <f>SUM(E14:O14)</f>
        <v>#REF!</v>
      </c>
      <c r="Q14" s="52"/>
    </row>
    <row r="15" ht="20.1" customHeight="1" spans="1:17">
      <c r="A15" s="30" t="s">
        <v>145</v>
      </c>
      <c r="B15" s="31" t="s">
        <v>146</v>
      </c>
      <c r="C15" s="29" t="s">
        <v>137</v>
      </c>
      <c r="D15" s="29"/>
      <c r="E15" s="45">
        <v>0.11</v>
      </c>
      <c r="F15" s="45">
        <v>0.11</v>
      </c>
      <c r="G15" s="45">
        <v>0.11</v>
      </c>
      <c r="H15" s="45">
        <v>0.1</v>
      </c>
      <c r="I15" s="45">
        <v>0.085</v>
      </c>
      <c r="J15" s="45">
        <v>0.07</v>
      </c>
      <c r="K15" s="45">
        <v>0.06</v>
      </c>
      <c r="L15" s="45">
        <v>0.035</v>
      </c>
      <c r="M15" s="45">
        <v>0.008</v>
      </c>
      <c r="N15" s="45">
        <v>0.006</v>
      </c>
      <c r="O15" s="45">
        <v>0.004</v>
      </c>
      <c r="P15" s="52"/>
      <c r="Q15" s="52"/>
    </row>
    <row r="16" ht="20.1" customHeight="1" spans="1:17">
      <c r="A16" s="32"/>
      <c r="B16" s="33"/>
      <c r="C16" s="42" t="e">
        <f>C9</f>
        <v>#REF!</v>
      </c>
      <c r="D16" s="35"/>
      <c r="E16" s="46" t="e">
        <f>IF(C16&gt;=100,100*E15/100,C16*E15/100)</f>
        <v>#REF!</v>
      </c>
      <c r="F16" s="46" t="e">
        <f>IF(C16&lt;=100,0,IF(C16&gt;=500,400*F15/100,(C16-100)*F15/100))</f>
        <v>#REF!</v>
      </c>
      <c r="G16" s="46" t="e">
        <f>IF(C16&lt;=500,0,IF(C16&gt;=1000,500*G15/100,(C16-500)*G15/100))</f>
        <v>#REF!</v>
      </c>
      <c r="H16" s="46" t="e">
        <f>IF(C16&lt;=1000,0,IF(C16&gt;=3000,2000*H15/100,(C16-1000)*H15/100))</f>
        <v>#REF!</v>
      </c>
      <c r="I16" s="46" t="e">
        <f>IF(C16&lt;=3000,0,IF(C16&gt;=5000,2000*I15/100,(C16-3000)*I15/100))</f>
        <v>#REF!</v>
      </c>
      <c r="J16" s="46" t="e">
        <f>IF(C16&lt;=5000,0,IF(C16&gt;=10000,5000*J15/100,(C16-5000)*J15/100))</f>
        <v>#REF!</v>
      </c>
      <c r="K16" s="46" t="e">
        <f>IF(C16&lt;=10000,0,IF(C16&gt;=50000,40000*K15/100,(C16-10000)*K15/100))</f>
        <v>#REF!</v>
      </c>
      <c r="L16" s="46" t="e">
        <f>IF(C16&lt;=50000,0,IF(C16&gt;=100000,50000*L15/100,(C16-50000)*L15/100))</f>
        <v>#REF!</v>
      </c>
      <c r="M16" s="46" t="e">
        <f>IF(C16&lt;=100000,0,IF(C16&gt;=500000,400000*M15/100,(C16-100000)*M15/100))</f>
        <v>#REF!</v>
      </c>
      <c r="N16" s="46" t="e">
        <f>IF(C16&lt;=500000,0,IF(C16&gt;=1000000,500000*N15/100,(D16-500000)*N15/100))</f>
        <v>#REF!</v>
      </c>
      <c r="O16" s="46" t="e">
        <f>IF(C16&lt;=1000000,0,(C16-1000000)*O15/100)</f>
        <v>#REF!</v>
      </c>
      <c r="P16" s="53" t="e">
        <f>SUM(E16:O16)</f>
        <v>#REF!</v>
      </c>
      <c r="Q16" s="52"/>
    </row>
    <row r="17" ht="20.1" customHeight="1" spans="1:17">
      <c r="A17" s="30" t="s">
        <v>147</v>
      </c>
      <c r="B17" s="31" t="s">
        <v>148</v>
      </c>
      <c r="C17" s="29" t="s">
        <v>137</v>
      </c>
      <c r="D17" s="29"/>
      <c r="E17" s="45">
        <v>0.31</v>
      </c>
      <c r="F17" s="45">
        <v>0.31</v>
      </c>
      <c r="G17" s="45">
        <v>0.31</v>
      </c>
      <c r="H17" s="45">
        <v>0.285</v>
      </c>
      <c r="I17" s="45">
        <v>0.26</v>
      </c>
      <c r="J17" s="45">
        <v>0.22</v>
      </c>
      <c r="K17" s="45">
        <v>0.18</v>
      </c>
      <c r="L17" s="45">
        <v>0.035</v>
      </c>
      <c r="M17" s="45">
        <v>0.008</v>
      </c>
      <c r="N17" s="45">
        <v>0.006</v>
      </c>
      <c r="O17" s="45">
        <v>0.004</v>
      </c>
      <c r="P17" s="52"/>
      <c r="Q17" s="52"/>
    </row>
    <row r="18" ht="20.1" customHeight="1" spans="1:17">
      <c r="A18" s="32"/>
      <c r="B18" s="33"/>
      <c r="C18" s="42" t="e">
        <f>C9</f>
        <v>#REF!</v>
      </c>
      <c r="D18" s="35"/>
      <c r="E18" s="46" t="e">
        <f>IF(C18&gt;=100,100*E17/100,C18*E17/100)</f>
        <v>#REF!</v>
      </c>
      <c r="F18" s="46" t="e">
        <f>IF(C18&lt;=100,0,IF(C18&gt;=500,400*F17/100,(C18-100)*F17/100))</f>
        <v>#REF!</v>
      </c>
      <c r="G18" s="46" t="e">
        <f>IF(C18&lt;=500,0,IF(C18&gt;=1000,500*G17/100,(C18-500)*G17/100))</f>
        <v>#REF!</v>
      </c>
      <c r="H18" s="46" t="e">
        <f>IF(C18&lt;=1000,0,IF(C18&gt;=3000,2000*H17/100,(C18-1000)*H17/100))</f>
        <v>#REF!</v>
      </c>
      <c r="I18" s="46" t="e">
        <f>IF(C18&lt;=3000,0,IF(C18&gt;=5000,2000*I17/100,(C18-3000)*I17/100))</f>
        <v>#REF!</v>
      </c>
      <c r="J18" s="46" t="e">
        <f>IF(C18&lt;=5000,0,IF(C18&gt;=10000,5000*J17/100,(C18-5000)*J17/100))</f>
        <v>#REF!</v>
      </c>
      <c r="K18" s="46" t="e">
        <f>IF(C18&lt;=10000,0,IF(C18&gt;=50000,40000*K17/100,(C18-10000)*K17/100))</f>
        <v>#REF!</v>
      </c>
      <c r="L18" s="46" t="e">
        <f>IF(C18&lt;=50000,0,IF(C18&gt;=100000,50000*L17/100,(C18-50000)*L17/100))</f>
        <v>#REF!</v>
      </c>
      <c r="M18" s="46" t="e">
        <f>IF(C18&lt;=100000,0,IF(C18&gt;=500000,400000*M17/100,(C18-100000)*M17/100))</f>
        <v>#REF!</v>
      </c>
      <c r="N18" s="46" t="e">
        <f>IF(C18&lt;=500000,0,IF(C18&gt;=1000000,500000*N17/100,(D18-500000)*N17/100))</f>
        <v>#REF!</v>
      </c>
      <c r="O18" s="46" t="e">
        <f>IF(C18&lt;=1000000,0,(C18-1000000)*O17/100)</f>
        <v>#REF!</v>
      </c>
      <c r="P18" s="53" t="e">
        <f>SUM(E18:O18)</f>
        <v>#REF!</v>
      </c>
      <c r="Q18" s="52"/>
    </row>
    <row r="19" ht="20.1" customHeight="1" spans="1:17">
      <c r="A19" s="29" t="s">
        <v>149</v>
      </c>
      <c r="B19" s="31" t="s">
        <v>150</v>
      </c>
      <c r="C19" s="38" t="s">
        <v>137</v>
      </c>
      <c r="D19" s="39"/>
      <c r="E19" s="45">
        <v>1.1</v>
      </c>
      <c r="F19" s="45">
        <v>1</v>
      </c>
      <c r="G19" s="45">
        <v>0.85</v>
      </c>
      <c r="H19" s="45">
        <v>0.8</v>
      </c>
      <c r="I19" s="45">
        <v>0.75</v>
      </c>
      <c r="J19" s="45">
        <v>0.7</v>
      </c>
      <c r="K19" s="45">
        <v>0.65</v>
      </c>
      <c r="L19" s="49"/>
      <c r="M19" s="49"/>
      <c r="N19" s="49"/>
      <c r="O19" s="49"/>
      <c r="P19" s="52"/>
      <c r="Q19" s="52"/>
    </row>
    <row r="20" ht="20.1" customHeight="1" spans="1:17">
      <c r="A20" s="29"/>
      <c r="B20" s="33"/>
      <c r="C20" s="42" t="e">
        <f>C9</f>
        <v>#REF!</v>
      </c>
      <c r="D20" s="35"/>
      <c r="E20" s="46" t="e">
        <f>IF(C20&gt;=100,100*E19/100,C20*E19/100)</f>
        <v>#REF!</v>
      </c>
      <c r="F20" s="46" t="e">
        <f>IF(C20&lt;=100,0,IF(C20&gt;=500,400*F19/100,(C20-100)*F19/100))</f>
        <v>#REF!</v>
      </c>
      <c r="G20" s="46" t="e">
        <f>IF(C20&lt;=500,0,IF(C20&gt;=1000,500*G19/100,(C20-500)*G19/100))</f>
        <v>#REF!</v>
      </c>
      <c r="H20" s="46" t="e">
        <f>IF(C20&lt;=1000,0,IF(C20&gt;=3000,2000*H19/100,(C20-1000)*H19/100))</f>
        <v>#REF!</v>
      </c>
      <c r="I20" s="46" t="e">
        <f>IF(C20&lt;=3000,0,IF(C20&gt;=5000,2000*I19/100,(C20-3000)*I19/100))</f>
        <v>#REF!</v>
      </c>
      <c r="J20" s="46" t="e">
        <f>IF(C20&lt;=5000,0,IF(C20&gt;=10000,5000*J19/100,(C20-5000)*J19/100))</f>
        <v>#REF!</v>
      </c>
      <c r="K20" s="46" t="e">
        <f>IF(C20&lt;=10000,0,(C20-10000)*K19/100)</f>
        <v>#REF!</v>
      </c>
      <c r="L20" s="49"/>
      <c r="M20" s="49"/>
      <c r="N20" s="49"/>
      <c r="O20" s="49"/>
      <c r="P20" s="53" t="e">
        <f>SUM(E20:O20)</f>
        <v>#REF!</v>
      </c>
      <c r="Q20" s="52"/>
    </row>
    <row r="21" ht="20.1" customHeight="1" spans="1:17">
      <c r="A21" s="29" t="s">
        <v>151</v>
      </c>
      <c r="B21" s="36" t="s">
        <v>152</v>
      </c>
      <c r="C21" s="29" t="s">
        <v>153</v>
      </c>
      <c r="D21" s="29" t="s">
        <v>154</v>
      </c>
      <c r="E21" s="45">
        <v>0.36</v>
      </c>
      <c r="F21" s="45">
        <v>0.28</v>
      </c>
      <c r="G21" s="45">
        <v>0.22</v>
      </c>
      <c r="H21" s="45">
        <v>0.18</v>
      </c>
      <c r="I21" s="45">
        <v>0.15</v>
      </c>
      <c r="J21" s="45">
        <v>0.12</v>
      </c>
      <c r="K21" s="45">
        <v>0.09</v>
      </c>
      <c r="L21" s="49"/>
      <c r="M21" s="49"/>
      <c r="N21" s="49"/>
      <c r="O21" s="49"/>
      <c r="P21" s="52"/>
      <c r="Q21" s="52"/>
    </row>
    <row r="22" ht="20.1" customHeight="1" spans="1:17">
      <c r="A22" s="29"/>
      <c r="B22" s="36"/>
      <c r="C22" s="29"/>
      <c r="D22" s="29" t="s">
        <v>155</v>
      </c>
      <c r="E22" s="45">
        <v>0.36</v>
      </c>
      <c r="F22" s="45">
        <v>0.31</v>
      </c>
      <c r="G22" s="45">
        <v>0.22</v>
      </c>
      <c r="H22" s="45">
        <v>0.19</v>
      </c>
      <c r="I22" s="45">
        <v>0.16</v>
      </c>
      <c r="J22" s="45">
        <v>0.12</v>
      </c>
      <c r="K22" s="45">
        <v>0.09</v>
      </c>
      <c r="L22" s="49"/>
      <c r="M22" s="49"/>
      <c r="N22" s="49"/>
      <c r="O22" s="49"/>
      <c r="P22" s="52"/>
      <c r="Q22" s="52"/>
    </row>
    <row r="23" ht="20.1" customHeight="1" spans="1:17">
      <c r="A23" s="29"/>
      <c r="B23" s="36"/>
      <c r="C23" s="29" t="s">
        <v>156</v>
      </c>
      <c r="D23" s="29" t="s">
        <v>154</v>
      </c>
      <c r="E23" s="45">
        <v>6.3</v>
      </c>
      <c r="F23" s="45">
        <v>5.7</v>
      </c>
      <c r="G23" s="45">
        <v>5.1</v>
      </c>
      <c r="H23" s="45">
        <v>4</v>
      </c>
      <c r="I23" s="45">
        <v>3.8</v>
      </c>
      <c r="J23" s="45">
        <v>3.6</v>
      </c>
      <c r="K23" s="45">
        <v>3.2</v>
      </c>
      <c r="L23" s="49"/>
      <c r="M23" s="49"/>
      <c r="N23" s="49"/>
      <c r="O23" s="49"/>
      <c r="P23" s="52"/>
      <c r="Q23" s="52"/>
    </row>
    <row r="24" ht="20.1" customHeight="1" spans="1:17">
      <c r="A24" s="29"/>
      <c r="B24" s="36"/>
      <c r="C24" s="29"/>
      <c r="D24" s="29" t="s">
        <v>155</v>
      </c>
      <c r="E24" s="45">
        <v>7.3</v>
      </c>
      <c r="F24" s="45">
        <v>6.7</v>
      </c>
      <c r="G24" s="45">
        <v>6.1</v>
      </c>
      <c r="H24" s="45">
        <v>5</v>
      </c>
      <c r="I24" s="45">
        <v>4.5</v>
      </c>
      <c r="J24" s="45">
        <v>3.7</v>
      </c>
      <c r="K24" s="45">
        <v>3.2</v>
      </c>
      <c r="L24" s="49"/>
      <c r="M24" s="49"/>
      <c r="N24" s="49"/>
      <c r="O24" s="49"/>
      <c r="P24" s="52"/>
      <c r="Q24" s="52"/>
    </row>
    <row r="25" ht="20.1" customHeight="1" spans="1:17">
      <c r="A25" s="29" t="s">
        <v>157</v>
      </c>
      <c r="B25" s="36" t="s">
        <v>158</v>
      </c>
      <c r="C25" s="29" t="s">
        <v>159</v>
      </c>
      <c r="D25" s="29"/>
      <c r="E25" s="47" t="s">
        <v>160</v>
      </c>
      <c r="F25" s="48"/>
      <c r="G25" s="48"/>
      <c r="H25" s="48"/>
      <c r="I25" s="48"/>
      <c r="J25" s="48"/>
      <c r="K25" s="48"/>
      <c r="L25" s="48"/>
      <c r="M25" s="48"/>
      <c r="N25" s="48"/>
      <c r="O25" s="54"/>
      <c r="P25" s="52"/>
      <c r="Q25" s="52"/>
    </row>
    <row r="27" ht="14.25" spans="1:1">
      <c r="A27" s="43" t="s">
        <v>161</v>
      </c>
    </row>
    <row r="28" ht="15.75" spans="1:1">
      <c r="A28" s="44" t="s">
        <v>162</v>
      </c>
    </row>
    <row r="29" ht="15.75" spans="1:1">
      <c r="A29" s="43" t="s">
        <v>163</v>
      </c>
    </row>
    <row r="30" ht="15.75" spans="1:1">
      <c r="A30" s="43" t="s">
        <v>164</v>
      </c>
    </row>
    <row r="31" ht="15.75" spans="1:1">
      <c r="A31" s="43" t="s">
        <v>165</v>
      </c>
    </row>
    <row r="32" ht="15.75" spans="1:1">
      <c r="A32" s="43" t="s">
        <v>166</v>
      </c>
    </row>
    <row r="33" ht="15.75" spans="1:1">
      <c r="A33" s="44" t="s">
        <v>167</v>
      </c>
    </row>
    <row r="34" ht="15.75" spans="1:1">
      <c r="A34" s="44" t="s">
        <v>168</v>
      </c>
    </row>
    <row r="35" ht="15.75" spans="1:1">
      <c r="A35" s="44" t="s">
        <v>169</v>
      </c>
    </row>
    <row r="36" ht="15.75" spans="1:1">
      <c r="A36" s="44" t="s">
        <v>170</v>
      </c>
    </row>
    <row r="37" ht="15.75" spans="1:1">
      <c r="A37" s="43" t="s">
        <v>171</v>
      </c>
    </row>
    <row r="38" ht="15.75" spans="1:1">
      <c r="A38" s="43" t="s">
        <v>172</v>
      </c>
    </row>
    <row r="39" ht="15.75" spans="1:1">
      <c r="A39" s="43" t="s">
        <v>173</v>
      </c>
    </row>
    <row r="40" ht="15.75" spans="1:1">
      <c r="A40" s="43" t="s">
        <v>174</v>
      </c>
    </row>
    <row r="41" ht="15.75" spans="1:1">
      <c r="A41" s="44" t="s">
        <v>175</v>
      </c>
    </row>
    <row r="42" ht="15.75" spans="1:1">
      <c r="A42" s="43" t="s">
        <v>176</v>
      </c>
    </row>
    <row r="43" ht="15.75" spans="1:1">
      <c r="A43" s="44" t="s">
        <v>177</v>
      </c>
    </row>
    <row r="44" ht="15.75" spans="1:1">
      <c r="A44" s="43" t="s">
        <v>178</v>
      </c>
    </row>
    <row r="45" ht="15.75" spans="1:1">
      <c r="A45" s="43" t="s">
        <v>179</v>
      </c>
    </row>
    <row r="46" ht="15.75" spans="1:1">
      <c r="A46" s="43" t="s">
        <v>180</v>
      </c>
    </row>
    <row r="47" ht="15.75" spans="1:1">
      <c r="A47" s="43"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tabSelected="1" workbookViewId="0">
      <selection activeCell="A2" sqref="A2:F2"/>
    </sheetView>
  </sheetViews>
  <sheetFormatPr defaultColWidth="9" defaultRowHeight="13.5" outlineLevelCol="5"/>
  <cols>
    <col min="1" max="1" width="10.125" customWidth="1"/>
    <col min="2" max="2" width="30.625" style="1" customWidth="1"/>
    <col min="3" max="3" width="8.625" customWidth="1"/>
    <col min="4" max="6" width="12.625" customWidth="1"/>
  </cols>
  <sheetData>
    <row r="1" ht="14.25" spans="1:6">
      <c r="A1" s="2" t="s">
        <v>182</v>
      </c>
      <c r="B1" s="3"/>
      <c r="C1" s="4"/>
      <c r="D1" s="5"/>
      <c r="E1" s="4"/>
      <c r="F1" s="4"/>
    </row>
    <row r="2" ht="45" customHeight="1" spans="1:6">
      <c r="A2" s="6" t="s">
        <v>183</v>
      </c>
      <c r="B2" s="7"/>
      <c r="C2" s="7"/>
      <c r="D2" s="7"/>
      <c r="E2" s="7"/>
      <c r="F2" s="7"/>
    </row>
    <row r="3" ht="28.5" spans="1:6">
      <c r="A3" s="8" t="s">
        <v>1</v>
      </c>
      <c r="B3" s="9" t="s">
        <v>184</v>
      </c>
      <c r="C3" s="8" t="s">
        <v>4</v>
      </c>
      <c r="D3" s="8" t="s">
        <v>5</v>
      </c>
      <c r="E3" s="8" t="s">
        <v>6</v>
      </c>
      <c r="F3" s="20" t="s">
        <v>185</v>
      </c>
    </row>
    <row r="4" ht="15" customHeight="1" spans="1:6">
      <c r="A4" s="10" t="s">
        <v>9</v>
      </c>
      <c r="B4" s="11" t="s">
        <v>186</v>
      </c>
      <c r="C4" s="12"/>
      <c r="D4" s="12"/>
      <c r="E4" s="12"/>
      <c r="F4" s="21">
        <f>F5+F7+F40+F45+F50</f>
        <v>2592.64</v>
      </c>
    </row>
    <row r="5" spans="1:6">
      <c r="A5" s="13" t="s">
        <v>11</v>
      </c>
      <c r="B5" s="14" t="s">
        <v>13</v>
      </c>
      <c r="C5" s="15"/>
      <c r="D5" s="15"/>
      <c r="E5" s="15"/>
      <c r="F5" s="22">
        <v>12.85</v>
      </c>
    </row>
    <row r="6" spans="1:6">
      <c r="A6" s="16"/>
      <c r="B6" s="17" t="s">
        <v>187</v>
      </c>
      <c r="C6" s="18" t="s">
        <v>14</v>
      </c>
      <c r="D6" s="18">
        <v>257</v>
      </c>
      <c r="E6" s="23">
        <v>500</v>
      </c>
      <c r="F6" s="23">
        <v>12.85</v>
      </c>
    </row>
    <row r="7" spans="1:6">
      <c r="A7" s="13" t="s">
        <v>15</v>
      </c>
      <c r="B7" s="14" t="s">
        <v>188</v>
      </c>
      <c r="C7" s="15"/>
      <c r="D7" s="15"/>
      <c r="E7" s="15"/>
      <c r="F7" s="22">
        <v>2250.08</v>
      </c>
    </row>
    <row r="8" spans="1:6">
      <c r="A8" s="16">
        <v>1</v>
      </c>
      <c r="B8" s="17" t="s">
        <v>189</v>
      </c>
      <c r="C8" s="18"/>
      <c r="D8" s="18"/>
      <c r="E8" s="23"/>
      <c r="F8" s="23">
        <f>SUM(F9:F17)</f>
        <v>131.33</v>
      </c>
    </row>
    <row r="9" spans="1:6">
      <c r="A9" s="16" t="s">
        <v>100</v>
      </c>
      <c r="B9" s="17" t="s">
        <v>190</v>
      </c>
      <c r="C9" s="18" t="s">
        <v>19</v>
      </c>
      <c r="D9" s="18">
        <v>1</v>
      </c>
      <c r="E9" s="23">
        <v>62900</v>
      </c>
      <c r="F9" s="23">
        <v>6.29</v>
      </c>
    </row>
    <row r="10" spans="1:6">
      <c r="A10" s="16" t="s">
        <v>102</v>
      </c>
      <c r="B10" s="17" t="s">
        <v>191</v>
      </c>
      <c r="C10" s="18" t="s">
        <v>19</v>
      </c>
      <c r="D10" s="18">
        <v>1</v>
      </c>
      <c r="E10" s="23">
        <v>177400</v>
      </c>
      <c r="F10" s="23">
        <v>17.74</v>
      </c>
    </row>
    <row r="11" spans="1:6">
      <c r="A11" s="16" t="s">
        <v>192</v>
      </c>
      <c r="B11" s="17" t="s">
        <v>193</v>
      </c>
      <c r="C11" s="18" t="s">
        <v>19</v>
      </c>
      <c r="D11" s="18">
        <v>1</v>
      </c>
      <c r="E11" s="23">
        <v>63700</v>
      </c>
      <c r="F11" s="23">
        <v>6.37</v>
      </c>
    </row>
    <row r="12" spans="1:6">
      <c r="A12" s="16" t="s">
        <v>194</v>
      </c>
      <c r="B12" s="17" t="s">
        <v>195</v>
      </c>
      <c r="C12" s="18" t="s">
        <v>19</v>
      </c>
      <c r="D12" s="18">
        <v>1</v>
      </c>
      <c r="E12" s="23">
        <v>91300</v>
      </c>
      <c r="F12" s="23">
        <v>9.13</v>
      </c>
    </row>
    <row r="13" spans="1:6">
      <c r="A13" s="16" t="s">
        <v>196</v>
      </c>
      <c r="B13" s="17" t="s">
        <v>197</v>
      </c>
      <c r="C13" s="18" t="s">
        <v>19</v>
      </c>
      <c r="D13" s="18">
        <v>1</v>
      </c>
      <c r="E13" s="23">
        <v>59900</v>
      </c>
      <c r="F13" s="23">
        <v>5.99</v>
      </c>
    </row>
    <row r="14" spans="1:6">
      <c r="A14" s="16" t="s">
        <v>198</v>
      </c>
      <c r="B14" s="17" t="s">
        <v>199</v>
      </c>
      <c r="C14" s="18" t="s">
        <v>19</v>
      </c>
      <c r="D14" s="18">
        <v>1</v>
      </c>
      <c r="E14" s="23">
        <v>62900</v>
      </c>
      <c r="F14" s="23">
        <v>6.29</v>
      </c>
    </row>
    <row r="15" ht="24" spans="1:6">
      <c r="A15" s="16" t="s">
        <v>200</v>
      </c>
      <c r="B15" s="19" t="s">
        <v>201</v>
      </c>
      <c r="C15" s="18" t="s">
        <v>19</v>
      </c>
      <c r="D15" s="18">
        <v>1</v>
      </c>
      <c r="E15" s="23">
        <v>537500</v>
      </c>
      <c r="F15" s="23">
        <v>53.75</v>
      </c>
    </row>
    <row r="16" spans="1:6">
      <c r="A16" s="16" t="s">
        <v>202</v>
      </c>
      <c r="B16" s="17" t="s">
        <v>203</v>
      </c>
      <c r="C16" s="18" t="s">
        <v>19</v>
      </c>
      <c r="D16" s="18">
        <v>1</v>
      </c>
      <c r="E16" s="23">
        <v>59900</v>
      </c>
      <c r="F16" s="23">
        <v>5.99</v>
      </c>
    </row>
    <row r="17" spans="1:6">
      <c r="A17" s="16" t="s">
        <v>204</v>
      </c>
      <c r="B17" s="17" t="s">
        <v>205</v>
      </c>
      <c r="C17" s="18" t="s">
        <v>19</v>
      </c>
      <c r="D17" s="18">
        <v>1</v>
      </c>
      <c r="E17" s="23">
        <v>197800</v>
      </c>
      <c r="F17" s="23">
        <v>19.78</v>
      </c>
    </row>
    <row r="18" spans="1:6">
      <c r="A18" s="16">
        <v>2</v>
      </c>
      <c r="B18" s="17" t="s">
        <v>206</v>
      </c>
      <c r="C18" s="18"/>
      <c r="D18" s="18"/>
      <c r="E18" s="23"/>
      <c r="F18" s="23">
        <f>SUM(F19:F39)</f>
        <v>2118.75</v>
      </c>
    </row>
    <row r="19" spans="1:6">
      <c r="A19" s="16" t="s">
        <v>100</v>
      </c>
      <c r="B19" s="17" t="s">
        <v>207</v>
      </c>
      <c r="C19" s="18" t="s">
        <v>29</v>
      </c>
      <c r="D19" s="18">
        <v>230</v>
      </c>
      <c r="E19" s="23">
        <v>1240</v>
      </c>
      <c r="F19" s="23">
        <f t="shared" ref="F19:F39" si="0">D19*E19/10000</f>
        <v>28.52</v>
      </c>
    </row>
    <row r="20" spans="1:6">
      <c r="A20" s="16" t="s">
        <v>102</v>
      </c>
      <c r="B20" s="17" t="s">
        <v>208</v>
      </c>
      <c r="C20" s="18" t="s">
        <v>29</v>
      </c>
      <c r="D20" s="18">
        <v>6310</v>
      </c>
      <c r="E20" s="23">
        <v>967.54</v>
      </c>
      <c r="F20" s="23">
        <f t="shared" si="0"/>
        <v>610.52</v>
      </c>
    </row>
    <row r="21" spans="1:6">
      <c r="A21" s="16" t="s">
        <v>192</v>
      </c>
      <c r="B21" s="17" t="s">
        <v>209</v>
      </c>
      <c r="C21" s="18" t="s">
        <v>29</v>
      </c>
      <c r="D21" s="18">
        <v>2238</v>
      </c>
      <c r="E21" s="23">
        <v>585.04</v>
      </c>
      <c r="F21" s="23">
        <f t="shared" si="0"/>
        <v>130.93</v>
      </c>
    </row>
    <row r="22" spans="1:6">
      <c r="A22" s="16" t="s">
        <v>194</v>
      </c>
      <c r="B22" s="17" t="s">
        <v>210</v>
      </c>
      <c r="C22" s="18" t="s">
        <v>29</v>
      </c>
      <c r="D22" s="18">
        <v>5244</v>
      </c>
      <c r="E22" s="23">
        <v>372.32</v>
      </c>
      <c r="F22" s="23">
        <f t="shared" si="0"/>
        <v>195.24</v>
      </c>
    </row>
    <row r="23" spans="1:6">
      <c r="A23" s="16" t="s">
        <v>196</v>
      </c>
      <c r="B23" s="17" t="s">
        <v>211</v>
      </c>
      <c r="C23" s="18" t="s">
        <v>29</v>
      </c>
      <c r="D23" s="18">
        <v>10418</v>
      </c>
      <c r="E23" s="23">
        <v>302.63</v>
      </c>
      <c r="F23" s="23">
        <f t="shared" si="0"/>
        <v>315.28</v>
      </c>
    </row>
    <row r="24" spans="1:6">
      <c r="A24" s="16" t="s">
        <v>198</v>
      </c>
      <c r="B24" s="17" t="s">
        <v>212</v>
      </c>
      <c r="C24" s="18" t="s">
        <v>29</v>
      </c>
      <c r="D24" s="18">
        <v>8548</v>
      </c>
      <c r="E24" s="23">
        <v>232.54</v>
      </c>
      <c r="F24" s="23">
        <f t="shared" si="0"/>
        <v>198.78</v>
      </c>
    </row>
    <row r="25" spans="1:6">
      <c r="A25" s="16" t="s">
        <v>200</v>
      </c>
      <c r="B25" s="17" t="s">
        <v>213</v>
      </c>
      <c r="C25" s="18" t="s">
        <v>29</v>
      </c>
      <c r="D25" s="18">
        <v>132</v>
      </c>
      <c r="E25" s="23">
        <v>1166.83</v>
      </c>
      <c r="F25" s="23">
        <f t="shared" si="0"/>
        <v>15.4</v>
      </c>
    </row>
    <row r="26" spans="1:6">
      <c r="A26" s="16" t="s">
        <v>202</v>
      </c>
      <c r="B26" s="17" t="s">
        <v>214</v>
      </c>
      <c r="C26" s="18" t="s">
        <v>29</v>
      </c>
      <c r="D26" s="18">
        <v>32</v>
      </c>
      <c r="E26" s="23">
        <v>960.7</v>
      </c>
      <c r="F26" s="23">
        <f t="shared" si="0"/>
        <v>3.07</v>
      </c>
    </row>
    <row r="27" spans="1:6">
      <c r="A27" s="16" t="s">
        <v>204</v>
      </c>
      <c r="B27" s="17" t="s">
        <v>215</v>
      </c>
      <c r="C27" s="18" t="s">
        <v>29</v>
      </c>
      <c r="D27" s="18">
        <v>52</v>
      </c>
      <c r="E27" s="23">
        <v>806.11</v>
      </c>
      <c r="F27" s="23">
        <f t="shared" si="0"/>
        <v>4.19</v>
      </c>
    </row>
    <row r="28" spans="1:6">
      <c r="A28" s="16" t="s">
        <v>216</v>
      </c>
      <c r="B28" s="17" t="s">
        <v>217</v>
      </c>
      <c r="C28" s="18" t="s">
        <v>29</v>
      </c>
      <c r="D28" s="18">
        <v>132</v>
      </c>
      <c r="E28" s="23">
        <v>630.73</v>
      </c>
      <c r="F28" s="23">
        <f t="shared" si="0"/>
        <v>8.33</v>
      </c>
    </row>
    <row r="29" spans="1:6">
      <c r="A29" s="16" t="s">
        <v>218</v>
      </c>
      <c r="B29" s="17" t="s">
        <v>219</v>
      </c>
      <c r="C29" s="18" t="s">
        <v>29</v>
      </c>
      <c r="D29" s="18">
        <v>124</v>
      </c>
      <c r="E29" s="23">
        <v>553.12</v>
      </c>
      <c r="F29" s="23">
        <f t="shared" si="0"/>
        <v>6.86</v>
      </c>
    </row>
    <row r="30" spans="1:6">
      <c r="A30" s="16" t="s">
        <v>220</v>
      </c>
      <c r="B30" s="17" t="s">
        <v>221</v>
      </c>
      <c r="C30" s="18" t="s">
        <v>29</v>
      </c>
      <c r="D30" s="18">
        <v>620</v>
      </c>
      <c r="E30" s="23">
        <v>1996.05</v>
      </c>
      <c r="F30" s="23">
        <f t="shared" si="0"/>
        <v>123.76</v>
      </c>
    </row>
    <row r="31" spans="1:6">
      <c r="A31" s="16" t="s">
        <v>222</v>
      </c>
      <c r="B31" s="17" t="s">
        <v>223</v>
      </c>
      <c r="C31" s="18" t="s">
        <v>29</v>
      </c>
      <c r="D31" s="18">
        <v>450</v>
      </c>
      <c r="E31" s="23">
        <v>1734.17</v>
      </c>
      <c r="F31" s="23">
        <f t="shared" si="0"/>
        <v>78.04</v>
      </c>
    </row>
    <row r="32" spans="1:6">
      <c r="A32" s="16" t="s">
        <v>224</v>
      </c>
      <c r="B32" s="17" t="s">
        <v>225</v>
      </c>
      <c r="C32" s="18" t="s">
        <v>29</v>
      </c>
      <c r="D32" s="18">
        <v>295</v>
      </c>
      <c r="E32" s="23">
        <v>1229.04</v>
      </c>
      <c r="F32" s="23">
        <f t="shared" si="0"/>
        <v>36.26</v>
      </c>
    </row>
    <row r="33" spans="1:6">
      <c r="A33" s="16" t="s">
        <v>226</v>
      </c>
      <c r="B33" s="17" t="s">
        <v>227</v>
      </c>
      <c r="C33" s="18" t="s">
        <v>29</v>
      </c>
      <c r="D33" s="18">
        <v>615</v>
      </c>
      <c r="E33" s="23">
        <v>1111.53</v>
      </c>
      <c r="F33" s="23">
        <f t="shared" si="0"/>
        <v>68.36</v>
      </c>
    </row>
    <row r="34" spans="1:6">
      <c r="A34" s="16" t="s">
        <v>228</v>
      </c>
      <c r="B34" s="17" t="s">
        <v>229</v>
      </c>
      <c r="C34" s="18" t="s">
        <v>29</v>
      </c>
      <c r="D34" s="18">
        <v>240</v>
      </c>
      <c r="E34" s="23">
        <v>1002.61</v>
      </c>
      <c r="F34" s="23">
        <f t="shared" si="0"/>
        <v>24.06</v>
      </c>
    </row>
    <row r="35" spans="1:6">
      <c r="A35" s="16" t="s">
        <v>230</v>
      </c>
      <c r="B35" s="17" t="s">
        <v>231</v>
      </c>
      <c r="C35" s="18" t="s">
        <v>19</v>
      </c>
      <c r="D35" s="18">
        <v>60</v>
      </c>
      <c r="E35" s="23">
        <v>8780.4</v>
      </c>
      <c r="F35" s="23">
        <f t="shared" si="0"/>
        <v>52.68</v>
      </c>
    </row>
    <row r="36" spans="1:6">
      <c r="A36" s="16" t="s">
        <v>232</v>
      </c>
      <c r="B36" s="17" t="s">
        <v>233</v>
      </c>
      <c r="C36" s="18" t="s">
        <v>19</v>
      </c>
      <c r="D36" s="18">
        <v>57</v>
      </c>
      <c r="E36" s="23">
        <v>6291.26</v>
      </c>
      <c r="F36" s="23">
        <f t="shared" si="0"/>
        <v>35.86</v>
      </c>
    </row>
    <row r="37" spans="1:6">
      <c r="A37" s="16" t="s">
        <v>234</v>
      </c>
      <c r="B37" s="17" t="s">
        <v>235</v>
      </c>
      <c r="C37" s="18" t="s">
        <v>19</v>
      </c>
      <c r="D37" s="18">
        <v>32</v>
      </c>
      <c r="E37" s="23">
        <v>25000</v>
      </c>
      <c r="F37" s="23">
        <f t="shared" si="0"/>
        <v>80</v>
      </c>
    </row>
    <row r="38" spans="1:6">
      <c r="A38" s="16" t="s">
        <v>236</v>
      </c>
      <c r="B38" s="17" t="s">
        <v>237</v>
      </c>
      <c r="C38" s="18" t="s">
        <v>19</v>
      </c>
      <c r="D38" s="18">
        <v>38</v>
      </c>
      <c r="E38" s="23">
        <v>4979.84</v>
      </c>
      <c r="F38" s="23">
        <f t="shared" si="0"/>
        <v>18.92</v>
      </c>
    </row>
    <row r="39" spans="1:6">
      <c r="A39" s="16" t="s">
        <v>238</v>
      </c>
      <c r="B39" s="17" t="s">
        <v>239</v>
      </c>
      <c r="C39" s="18" t="s">
        <v>19</v>
      </c>
      <c r="D39" s="18">
        <v>845</v>
      </c>
      <c r="E39" s="23">
        <v>990.37</v>
      </c>
      <c r="F39" s="23">
        <f t="shared" si="0"/>
        <v>83.69</v>
      </c>
    </row>
    <row r="40" spans="1:6">
      <c r="A40" s="13" t="s">
        <v>58</v>
      </c>
      <c r="B40" s="14" t="s">
        <v>240</v>
      </c>
      <c r="C40" s="15"/>
      <c r="D40" s="15"/>
      <c r="E40" s="15"/>
      <c r="F40" s="22">
        <f>SUM(F41:F44)</f>
        <v>131.63</v>
      </c>
    </row>
    <row r="41" spans="1:6">
      <c r="A41" s="16">
        <v>1</v>
      </c>
      <c r="B41" s="17" t="s">
        <v>241</v>
      </c>
      <c r="C41" s="18" t="s">
        <v>29</v>
      </c>
      <c r="D41" s="18">
        <v>3750</v>
      </c>
      <c r="E41" s="23">
        <v>309.36</v>
      </c>
      <c r="F41" s="23">
        <f>D41*E41/10000</f>
        <v>116.01</v>
      </c>
    </row>
    <row r="42" spans="1:6">
      <c r="A42" s="16" t="s">
        <v>20</v>
      </c>
      <c r="B42" s="17" t="s">
        <v>242</v>
      </c>
      <c r="C42" s="18" t="s">
        <v>19</v>
      </c>
      <c r="D42" s="18">
        <v>8</v>
      </c>
      <c r="E42" s="23">
        <v>3255.8</v>
      </c>
      <c r="F42" s="23">
        <f>D42*E42/10000</f>
        <v>2.6</v>
      </c>
    </row>
    <row r="43" spans="1:6">
      <c r="A43" s="16" t="s">
        <v>22</v>
      </c>
      <c r="B43" s="17" t="s">
        <v>243</v>
      </c>
      <c r="C43" s="18" t="s">
        <v>19</v>
      </c>
      <c r="D43" s="18">
        <v>24</v>
      </c>
      <c r="E43" s="23">
        <v>4072.25</v>
      </c>
      <c r="F43" s="23">
        <f>D43*E43/10000</f>
        <v>9.77</v>
      </c>
    </row>
    <row r="44" spans="1:6">
      <c r="A44" s="16" t="s">
        <v>25</v>
      </c>
      <c r="B44" s="17" t="s">
        <v>244</v>
      </c>
      <c r="C44" s="18" t="s">
        <v>19</v>
      </c>
      <c r="D44" s="18">
        <v>113</v>
      </c>
      <c r="E44" s="23">
        <v>287.93</v>
      </c>
      <c r="F44" s="23">
        <f>D44*E44/10000</f>
        <v>3.25</v>
      </c>
    </row>
    <row r="45" spans="1:6">
      <c r="A45" s="13" t="s">
        <v>64</v>
      </c>
      <c r="B45" s="14" t="s">
        <v>245</v>
      </c>
      <c r="C45" s="15"/>
      <c r="D45" s="15"/>
      <c r="E45" s="15"/>
      <c r="F45" s="22">
        <f>SUM(F46:F49)</f>
        <v>197.08</v>
      </c>
    </row>
    <row r="46" spans="1:6">
      <c r="A46" s="16">
        <v>1</v>
      </c>
      <c r="B46" s="17" t="s">
        <v>246</v>
      </c>
      <c r="C46" s="18" t="s">
        <v>247</v>
      </c>
      <c r="D46" s="18">
        <v>1605</v>
      </c>
      <c r="E46" s="23">
        <v>206.91</v>
      </c>
      <c r="F46" s="23">
        <f t="shared" ref="F46:F49" si="1">D46*E46/10000</f>
        <v>33.21</v>
      </c>
    </row>
    <row r="47" spans="1:6">
      <c r="A47" s="16">
        <v>2</v>
      </c>
      <c r="B47" s="17" t="s">
        <v>248</v>
      </c>
      <c r="C47" s="18" t="s">
        <v>247</v>
      </c>
      <c r="D47" s="18">
        <v>6405</v>
      </c>
      <c r="E47" s="23">
        <v>195.89</v>
      </c>
      <c r="F47" s="23">
        <f t="shared" si="1"/>
        <v>125.47</v>
      </c>
    </row>
    <row r="48" spans="1:6">
      <c r="A48" s="16">
        <v>3</v>
      </c>
      <c r="B48" s="17" t="s">
        <v>249</v>
      </c>
      <c r="C48" s="18" t="s">
        <v>247</v>
      </c>
      <c r="D48" s="18">
        <v>1065</v>
      </c>
      <c r="E48" s="23">
        <v>325.3</v>
      </c>
      <c r="F48" s="23">
        <f t="shared" si="1"/>
        <v>34.64</v>
      </c>
    </row>
    <row r="49" spans="1:6">
      <c r="A49" s="16">
        <v>4</v>
      </c>
      <c r="B49" s="17" t="s">
        <v>250</v>
      </c>
      <c r="C49" s="18" t="s">
        <v>247</v>
      </c>
      <c r="D49" s="18">
        <v>75</v>
      </c>
      <c r="E49" s="23">
        <v>501.56</v>
      </c>
      <c r="F49" s="23">
        <f t="shared" si="1"/>
        <v>3.76</v>
      </c>
    </row>
    <row r="50" spans="1:6">
      <c r="A50" s="13" t="s">
        <v>72</v>
      </c>
      <c r="B50" s="14" t="s">
        <v>251</v>
      </c>
      <c r="C50" s="15"/>
      <c r="D50" s="15"/>
      <c r="E50" s="15"/>
      <c r="F50" s="22">
        <f>SUM(F51)</f>
        <v>1</v>
      </c>
    </row>
    <row r="51" spans="1:6">
      <c r="A51" s="16">
        <v>1</v>
      </c>
      <c r="B51" s="17" t="s">
        <v>252</v>
      </c>
      <c r="C51" s="18" t="s">
        <v>24</v>
      </c>
      <c r="D51" s="18">
        <v>1</v>
      </c>
      <c r="E51" s="23">
        <v>10000</v>
      </c>
      <c r="F51" s="23">
        <f>D51*E51/10000</f>
        <v>1</v>
      </c>
    </row>
    <row r="52" spans="1:6">
      <c r="A52" s="10" t="s">
        <v>82</v>
      </c>
      <c r="B52" s="11" t="s">
        <v>253</v>
      </c>
      <c r="C52" s="12"/>
      <c r="D52" s="12"/>
      <c r="E52" s="12"/>
      <c r="F52" s="21">
        <f>SUM(F53:F59)</f>
        <v>157.47</v>
      </c>
    </row>
    <row r="53" spans="1:6">
      <c r="A53" s="16">
        <v>1</v>
      </c>
      <c r="B53" s="17" t="s">
        <v>254</v>
      </c>
      <c r="C53" s="18"/>
      <c r="D53" s="24"/>
      <c r="E53" s="24"/>
      <c r="F53" s="23">
        <v>5.41</v>
      </c>
    </row>
    <row r="54" spans="1:6">
      <c r="A54" s="16">
        <v>2</v>
      </c>
      <c r="B54" s="17" t="s">
        <v>255</v>
      </c>
      <c r="C54" s="18"/>
      <c r="D54" s="24"/>
      <c r="E54" s="24"/>
      <c r="F54" s="23">
        <v>45.61</v>
      </c>
    </row>
    <row r="55" spans="1:6">
      <c r="A55" s="16">
        <v>3</v>
      </c>
      <c r="B55" s="17" t="s">
        <v>95</v>
      </c>
      <c r="C55" s="18"/>
      <c r="D55" s="24"/>
      <c r="E55" s="24"/>
      <c r="F55" s="23">
        <v>15.22</v>
      </c>
    </row>
    <row r="56" spans="1:6">
      <c r="A56" s="16">
        <v>4</v>
      </c>
      <c r="B56" s="17" t="s">
        <v>256</v>
      </c>
      <c r="C56" s="18"/>
      <c r="D56" s="24"/>
      <c r="E56" s="24"/>
      <c r="F56" s="23">
        <v>13.68</v>
      </c>
    </row>
    <row r="57" spans="1:6">
      <c r="A57" s="16">
        <v>5</v>
      </c>
      <c r="B57" s="17" t="s">
        <v>98</v>
      </c>
      <c r="C57" s="18"/>
      <c r="D57" s="24"/>
      <c r="E57" s="24"/>
      <c r="F57" s="23">
        <v>18.81</v>
      </c>
    </row>
    <row r="58" spans="1:6">
      <c r="A58" s="16">
        <v>6</v>
      </c>
      <c r="B58" s="17" t="s">
        <v>257</v>
      </c>
      <c r="C58" s="18"/>
      <c r="D58" s="24"/>
      <c r="E58" s="24"/>
      <c r="F58" s="23">
        <v>53.74</v>
      </c>
    </row>
    <row r="59" spans="1:6">
      <c r="A59" s="16">
        <v>7</v>
      </c>
      <c r="B59" s="17" t="s">
        <v>105</v>
      </c>
      <c r="C59" s="18"/>
      <c r="D59" s="24"/>
      <c r="E59" s="24"/>
      <c r="F59" s="26">
        <v>5</v>
      </c>
    </row>
    <row r="60" spans="1:6">
      <c r="A60" s="10"/>
      <c r="B60" s="12" t="s">
        <v>134</v>
      </c>
      <c r="C60" s="12" t="s">
        <v>14</v>
      </c>
      <c r="D60" s="25">
        <v>3099</v>
      </c>
      <c r="E60" s="21">
        <f>F60*10000/D60</f>
        <v>8874.19</v>
      </c>
      <c r="F60" s="21">
        <f>F4+F52</f>
        <v>2750.11</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8"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3" interlineOnOff="0" interlineColor="0" isDbSheet="0" isDashBoardSheet="0" isDbDashBoardSheet="0" isFlexPaperSheet="0">
      <cellprotection/>
      <appEtDbRelations/>
    </woSheetProps>
  </woSheetsProps>
  <woBookProps>
    <bookSettings fileId="250820162716qrytMHqYlBtQ9tTVM0n"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8"/>
  <pixelatorList sheetStid="11"/>
  <pixelatorList sheetStid="3"/>
  <pixelatorList sheetStid="43"/>
  <pixelatorList sheetStid="44"/>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WWO_wpscloud_20250424194433-d21c6c7b9b</Application>
  <HeadingPairs>
    <vt:vector size="2" baseType="variant">
      <vt:variant>
        <vt:lpstr>工作表</vt:lpstr>
      </vt:variant>
      <vt:variant>
        <vt:i4>4</vt:i4>
      </vt:variant>
    </vt:vector>
  </HeadingPairs>
  <TitlesOfParts>
    <vt:vector size="4" baseType="lpstr">
      <vt:lpstr>6#7#</vt:lpstr>
      <vt:lpstr>项目投资概算及资金来源表</vt:lpstr>
      <vt:lpstr>造价服务及招标代理</vt:lpstr>
      <vt:lpstr>奉贤区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2019-12-15T06:46:00Z</dcterms:created>
  <cp:lastPrinted>2022-09-21T07:21:00Z</cp:lastPrinted>
  <dcterms:modified xsi:type="dcterms:W3CDTF">2025-08-19T09:29:00Z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14EAC598B4D8429FA7AD0D49D1812087</vt:lpwstr>
  </property>
</Properties>
</file>