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470" activeTab="2"/>
  </bookViews>
  <sheets>
    <sheet name="附件1" sheetId="1" r:id="rId1"/>
    <sheet name="附件2" sheetId="2" r:id="rId2"/>
    <sheet name="附件3" sheetId="3" r:id="rId3"/>
  </sheets>
  <calcPr calcId="144525" concurrentCalc="0"/>
</workbook>
</file>

<file path=xl/sharedStrings.xml><?xml version="1.0" encoding="utf-8"?>
<sst xmlns="http://schemas.openxmlformats.org/spreadsheetml/2006/main" count="416" uniqueCount="159">
  <si>
    <t>附件1:</t>
  </si>
  <si>
    <t>松江区泗泾镇祥泽村粮田建设项目投资明细表</t>
  </si>
  <si>
    <t xml:space="preserve"> </t>
  </si>
  <si>
    <t>序号</t>
  </si>
  <si>
    <t>投资明细内容</t>
  </si>
  <si>
    <t>单位</t>
  </si>
  <si>
    <t>数量</t>
  </si>
  <si>
    <t>单价（元）</t>
  </si>
  <si>
    <t>合计(万元)</t>
  </si>
  <si>
    <t>一</t>
  </si>
  <si>
    <t>工程费用</t>
  </si>
  <si>
    <t>（一）</t>
  </si>
  <si>
    <t>灌溉系统</t>
  </si>
  <si>
    <t>新建明渠（口宽0.8米）</t>
  </si>
  <si>
    <t>m</t>
  </si>
  <si>
    <t>田间放水口</t>
  </si>
  <si>
    <t>套</t>
  </si>
  <si>
    <t>分水井</t>
  </si>
  <si>
    <t>座</t>
  </si>
  <si>
    <t>翻建灌溉泵站</t>
  </si>
  <si>
    <t>新建灌溉泵站</t>
  </si>
  <si>
    <t>DN630PVC-U灌溉干管</t>
  </si>
  <si>
    <t>DN400PVC-U灌溉干管</t>
  </si>
  <si>
    <t>过路套管</t>
  </si>
  <si>
    <t>(1)</t>
  </si>
  <si>
    <t>DN750</t>
  </si>
  <si>
    <t>(2)</t>
  </si>
  <si>
    <t>DN500</t>
  </si>
  <si>
    <t>给水栓</t>
  </si>
  <si>
    <t>给水栓A型</t>
  </si>
  <si>
    <t>给水栓B型</t>
  </si>
  <si>
    <t>新建窨井</t>
  </si>
  <si>
    <t>窨井800*800</t>
  </si>
  <si>
    <t>窨井600*600</t>
  </si>
  <si>
    <t>倒虹吸井</t>
  </si>
  <si>
    <t>倒虹吸</t>
  </si>
  <si>
    <t>（二）</t>
  </si>
  <si>
    <t>排水系统</t>
  </si>
  <si>
    <t>穿路管涵</t>
  </si>
  <si>
    <t>4.0米</t>
  </si>
  <si>
    <t>6.0米</t>
  </si>
  <si>
    <t>河道排水口</t>
  </si>
  <si>
    <t>个</t>
  </si>
  <si>
    <t>排水明沟</t>
  </si>
  <si>
    <t>田间排水口</t>
  </si>
  <si>
    <t>（三）</t>
  </si>
  <si>
    <t>交通系统</t>
  </si>
  <si>
    <t>道路</t>
  </si>
  <si>
    <t>水泥道路（1.0米）</t>
  </si>
  <si>
    <t>㎡</t>
  </si>
  <si>
    <t>水泥道路（2.5米）</t>
  </si>
  <si>
    <t>(3)</t>
  </si>
  <si>
    <t>水泥道路（3.0米）</t>
  </si>
  <si>
    <t>(4)</t>
  </si>
  <si>
    <t>水泥道路（4.0米）</t>
  </si>
  <si>
    <t>(5)</t>
  </si>
  <si>
    <t>水泥道路拓宽（4.0米）</t>
  </si>
  <si>
    <t>(6)</t>
  </si>
  <si>
    <t>水泥道路修复（2.5米）</t>
  </si>
  <si>
    <t>农机下田坡道A型</t>
  </si>
  <si>
    <t>农机下田坡道B型</t>
  </si>
  <si>
    <t>过沟板（1.0米）</t>
  </si>
  <si>
    <t>土地平整</t>
  </si>
  <si>
    <t>田块修筑</t>
  </si>
  <si>
    <t>亩</t>
  </si>
  <si>
    <t>细部平整</t>
  </si>
  <si>
    <t>二</t>
  </si>
  <si>
    <t>第二部分 其他费用</t>
  </si>
  <si>
    <t>测绘费</t>
  </si>
  <si>
    <t>标示标牌</t>
  </si>
  <si>
    <t>审计费</t>
  </si>
  <si>
    <t>招标费</t>
  </si>
  <si>
    <t>招标代理费</t>
  </si>
  <si>
    <t>工程量清单编制费</t>
  </si>
  <si>
    <t>财务监理费</t>
  </si>
  <si>
    <t>监理费</t>
  </si>
  <si>
    <t>勘察设计费</t>
  </si>
  <si>
    <t>设计费</t>
  </si>
  <si>
    <t>勘察费</t>
  </si>
  <si>
    <t>三</t>
  </si>
  <si>
    <t>工程总投资</t>
  </si>
  <si>
    <t>653亩</t>
  </si>
  <si>
    <t>附件2:</t>
  </si>
  <si>
    <t>松江区经济技术开发区西部粮田建设项目（油墩港西）投资明细表</t>
  </si>
  <si>
    <t>窨井1000*1000</t>
  </si>
  <si>
    <t>排水沟（口宽0.8米）</t>
  </si>
  <si>
    <t>排水土沟</t>
  </si>
  <si>
    <t>渣石路（3.0米）</t>
  </si>
  <si>
    <t>农机下田坡道</t>
  </si>
  <si>
    <t>A型农机下田坡道</t>
  </si>
  <si>
    <t>B型农机下田坡道</t>
  </si>
  <si>
    <t>工程监理费</t>
  </si>
  <si>
    <t>612亩</t>
  </si>
  <si>
    <t>附件3:</t>
  </si>
  <si>
    <t>松江区新桥镇马汤村（二期）粮田建设项目投资明细表</t>
  </si>
  <si>
    <t>（万元）</t>
  </si>
  <si>
    <t>(一)</t>
  </si>
  <si>
    <t>土地平整工程</t>
  </si>
  <si>
    <t>(二)</t>
  </si>
  <si>
    <t>灌溉与排水工程</t>
  </si>
  <si>
    <t>新建泵站</t>
  </si>
  <si>
    <t>龚家灌溉泵站</t>
  </si>
  <si>
    <t>泵站土建</t>
  </si>
  <si>
    <t>泵站结构</t>
  </si>
  <si>
    <t>泵房</t>
  </si>
  <si>
    <t>m2</t>
  </si>
  <si>
    <t>泵站设备</t>
  </si>
  <si>
    <t>管理区</t>
  </si>
  <si>
    <t>围栏</t>
  </si>
  <si>
    <t>绿化</t>
  </si>
  <si>
    <t>施工围堰</t>
  </si>
  <si>
    <t>长浜灌溉泵站</t>
  </si>
  <si>
    <t>地下渠道φ630UPVC直壁管</t>
  </si>
  <si>
    <t>检查井</t>
  </si>
  <si>
    <t>二通</t>
  </si>
  <si>
    <t>三通</t>
  </si>
  <si>
    <t>四通</t>
  </si>
  <si>
    <t>φ630UPVC直壁管3米路穿路管（开槽埋管）</t>
  </si>
  <si>
    <t>φ630UPE拖拉管路穿路管（拖拉管）</t>
  </si>
  <si>
    <t>穿路管窨井</t>
  </si>
  <si>
    <t>φ630PE拖拉管倒虹吸</t>
  </si>
  <si>
    <t>(7)</t>
  </si>
  <si>
    <t>倒虹吸窨井</t>
  </si>
  <si>
    <t>排水工程</t>
  </si>
  <si>
    <t>衬砌明渠 1.0m宽</t>
  </si>
  <si>
    <t>1.0米明沟φ600钢筋砼管3米路（过路涵）</t>
  </si>
  <si>
    <t>1.0米明沟φ600钢筋砼管4米路（过路涵）</t>
  </si>
  <si>
    <t>1.0米明沟φ600钢筋砼管6米路（过路涵）</t>
  </si>
  <si>
    <t>下田坡道φ600钢筋砼管</t>
  </si>
  <si>
    <t>(8)</t>
  </si>
  <si>
    <t>明渠入河口（1.0米）</t>
  </si>
  <si>
    <t>(9)</t>
  </si>
  <si>
    <t>箱涵</t>
  </si>
  <si>
    <t>(三)</t>
  </si>
  <si>
    <t>田间道路工程</t>
  </si>
  <si>
    <t>1</t>
  </si>
  <si>
    <t>砼道路 3m宽(W)</t>
  </si>
  <si>
    <t>2</t>
  </si>
  <si>
    <t>砼道路 3m宽(Y)</t>
  </si>
  <si>
    <t>3</t>
  </si>
  <si>
    <t>砼道路 4m宽(Y)</t>
  </si>
  <si>
    <t>4</t>
  </si>
  <si>
    <t>下田坡道</t>
  </si>
  <si>
    <t>A型</t>
  </si>
  <si>
    <t>B型</t>
  </si>
  <si>
    <t>5</t>
  </si>
  <si>
    <t>1.0米明沟过路涵道路修复（3米路）</t>
  </si>
  <si>
    <t>6</t>
  </si>
  <si>
    <t>1.0米明沟过路涵道路修复（4米路）</t>
  </si>
  <si>
    <t>7</t>
  </si>
  <si>
    <t>1.0米明沟过路涵道路修复（6米路）</t>
  </si>
  <si>
    <t>8</t>
  </si>
  <si>
    <t>穿路管道路修复（3米路）</t>
  </si>
  <si>
    <t>(四)</t>
  </si>
  <si>
    <t>农田输配电</t>
  </si>
  <si>
    <t>低压输电线路</t>
  </si>
  <si>
    <t>工程建设其他费用</t>
  </si>
  <si>
    <t>施工监理费</t>
  </si>
  <si>
    <t>1409亩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</si>
</sst>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;[Red]0.00"/>
    <numFmt numFmtId="178" formatCode="0.00_ "/>
    <numFmt numFmtId="179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黑体"/>
      <charset val="134"/>
    </font>
    <font>
      <b/>
      <sz val="12"/>
      <color rgb="FF000000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仿宋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4"/>
      <color theme="1"/>
      <name val="Times New Roman"/>
      <charset val="134"/>
    </font>
    <font>
      <sz val="10"/>
      <color theme="1"/>
      <name val="宋体"/>
      <charset val="134"/>
    </font>
    <font>
      <b/>
      <sz val="16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21" fillId="2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8" fillId="0" borderId="4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5" fillId="23" borderId="8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32" fillId="19" borderId="8" applyNumberFormat="false" applyAlignment="false" applyProtection="false">
      <alignment vertical="center"/>
    </xf>
    <xf numFmtId="0" fontId="34" fillId="23" borderId="9" applyNumberFormat="false" applyAlignment="false" applyProtection="false">
      <alignment vertical="center"/>
    </xf>
    <xf numFmtId="0" fontId="31" fillId="16" borderId="7" applyNumberFormat="false" applyAlignment="false" applyProtection="false">
      <alignment vertical="center"/>
    </xf>
    <xf numFmtId="0" fontId="22" fillId="0" borderId="0">
      <alignment vertical="center"/>
    </xf>
    <xf numFmtId="0" fontId="39" fillId="0" borderId="10" applyNumberFormat="false" applyFill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30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0" borderId="0"/>
    <xf numFmtId="0" fontId="22" fillId="0" borderId="0"/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left" vertical="center" wrapText="true"/>
    </xf>
    <xf numFmtId="0" fontId="5" fillId="0" borderId="1" xfId="16" applyFont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/>
    </xf>
    <xf numFmtId="0" fontId="4" fillId="0" borderId="1" xfId="35" applyFont="true" applyFill="true" applyBorder="true" applyAlignment="true">
      <alignment horizontal="center" vertical="center"/>
    </xf>
    <xf numFmtId="0" fontId="4" fillId="0" borderId="1" xfId="35" applyFont="true" applyFill="true" applyBorder="true" applyAlignment="true">
      <alignment horizontal="left" vertical="center"/>
    </xf>
    <xf numFmtId="0" fontId="4" fillId="2" borderId="1" xfId="0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0" fontId="7" fillId="0" borderId="1" xfId="35" applyFont="true" applyFill="true" applyBorder="true" applyAlignment="true">
      <alignment horizontal="center" vertical="center"/>
    </xf>
    <xf numFmtId="0" fontId="7" fillId="0" borderId="1" xfId="49" applyFont="true" applyFill="true" applyBorder="true" applyAlignment="true">
      <alignment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0" fontId="7" fillId="0" borderId="1" xfId="35" applyFont="true" applyFill="true" applyBorder="true" applyAlignment="true">
      <alignment horizontal="left" vertical="center"/>
    </xf>
    <xf numFmtId="49" fontId="7" fillId="0" borderId="1" xfId="35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49" fontId="7" fillId="2" borderId="1" xfId="35" applyNumberFormat="true" applyFont="true" applyFill="true" applyBorder="true" applyAlignment="true">
      <alignment horizontal="center" vertical="center"/>
    </xf>
    <xf numFmtId="0" fontId="7" fillId="2" borderId="1" xfId="49" applyFont="true" applyFill="true" applyBorder="true" applyAlignment="true">
      <alignment vertical="center" wrapText="true"/>
    </xf>
    <xf numFmtId="178" fontId="7" fillId="2" borderId="1" xfId="0" applyNumberFormat="true" applyFont="true" applyFill="true" applyBorder="true" applyAlignment="true">
      <alignment horizontal="center" vertical="center"/>
    </xf>
    <xf numFmtId="0" fontId="7" fillId="0" borderId="1" xfId="49" applyFont="true" applyFill="true" applyBorder="true" applyAlignment="true">
      <alignment vertical="center" wrapText="true"/>
    </xf>
    <xf numFmtId="0" fontId="4" fillId="2" borderId="1" xfId="35" applyFont="true" applyFill="true" applyBorder="true" applyAlignment="true">
      <alignment horizontal="center" vertical="center"/>
    </xf>
    <xf numFmtId="0" fontId="7" fillId="0" borderId="1" xfId="35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178" fontId="10" fillId="0" borderId="1" xfId="16" applyNumberFormat="true" applyFont="true" applyBorder="true" applyAlignment="true">
      <alignment horizontal="center" vertical="center" wrapText="true"/>
    </xf>
    <xf numFmtId="179" fontId="5" fillId="0" borderId="1" xfId="16" applyNumberFormat="true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/>
    </xf>
    <xf numFmtId="178" fontId="12" fillId="0" borderId="1" xfId="16" applyNumberFormat="true" applyFont="true" applyBorder="true" applyAlignment="true">
      <alignment horizontal="center" vertical="center" wrapText="true"/>
    </xf>
    <xf numFmtId="179" fontId="13" fillId="0" borderId="1" xfId="16" applyNumberFormat="true" applyFont="true" applyBorder="true" applyAlignment="true">
      <alignment horizontal="center" vertical="center"/>
    </xf>
    <xf numFmtId="0" fontId="14" fillId="0" borderId="2" xfId="0" applyFont="true" applyBorder="true" applyAlignment="true">
      <alignment horizontal="center" vertical="center"/>
    </xf>
    <xf numFmtId="177" fontId="4" fillId="0" borderId="1" xfId="50" applyNumberFormat="true" applyFont="true" applyFill="true" applyBorder="true" applyAlignment="true">
      <alignment horizontal="center" vertical="center"/>
    </xf>
    <xf numFmtId="177" fontId="7" fillId="0" borderId="1" xfId="50" applyNumberFormat="true" applyFont="true" applyFill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50" applyFont="true" applyFill="true" applyBorder="true" applyAlignment="true">
      <alignment horizontal="center" vertical="center"/>
    </xf>
    <xf numFmtId="2" fontId="7" fillId="0" borderId="1" xfId="0" applyNumberFormat="true" applyFont="true" applyFill="true" applyBorder="true" applyAlignment="true">
      <alignment horizontal="center" vertical="center"/>
    </xf>
    <xf numFmtId="0" fontId="7" fillId="0" borderId="1" xfId="5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8" fontId="15" fillId="0" borderId="1" xfId="0" applyNumberFormat="true" applyFont="true" applyBorder="true" applyAlignment="true">
      <alignment horizontal="center" vertical="center"/>
    </xf>
    <xf numFmtId="0" fontId="16" fillId="0" borderId="0" xfId="0" applyFont="true" applyAlignment="true">
      <alignment horizontal="center" vertical="center"/>
    </xf>
    <xf numFmtId="0" fontId="17" fillId="0" borderId="1" xfId="0" applyFont="true" applyBorder="true" applyAlignment="true">
      <alignment horizontal="center" vertical="center"/>
    </xf>
    <xf numFmtId="0" fontId="1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justify" vertical="center"/>
    </xf>
    <xf numFmtId="0" fontId="18" fillId="0" borderId="0" xfId="0" applyFont="true" applyAlignment="true">
      <alignment horizontal="justify" vertical="center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/>
    </xf>
    <xf numFmtId="0" fontId="15" fillId="0" borderId="1" xfId="0" applyFont="true" applyBorder="true" applyAlignment="true">
      <alignment horizontal="left" vertical="center" wrapText="true"/>
    </xf>
    <xf numFmtId="10" fontId="8" fillId="0" borderId="1" xfId="0" applyNumberFormat="true" applyFont="true" applyBorder="true" applyAlignment="true">
      <alignment horizontal="center" vertical="center"/>
    </xf>
    <xf numFmtId="0" fontId="19" fillId="0" borderId="0" xfId="0" applyFont="true" applyAlignment="true">
      <alignment horizontal="left" vertical="center"/>
    </xf>
  </cellXfs>
  <cellStyles count="54">
    <cellStyle name="常规" xfId="0" builtinId="0"/>
    <cellStyle name="常规 1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7" xfId="35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_北横泾泵闸估算1 2" xfId="49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selection activeCell="F4" sqref="F4"/>
    </sheetView>
  </sheetViews>
  <sheetFormatPr defaultColWidth="9" defaultRowHeight="13.5" outlineLevelCol="5"/>
  <cols>
    <col min="1" max="1" width="7.125" customWidth="true"/>
    <col min="2" max="2" width="32.625" customWidth="true"/>
    <col min="4" max="6" width="12.625" customWidth="true"/>
  </cols>
  <sheetData>
    <row r="1" ht="18.75" spans="1:2">
      <c r="A1" s="1" t="s">
        <v>0</v>
      </c>
      <c r="B1" s="1"/>
    </row>
    <row r="2" ht="23" customHeight="true" spans="1:6">
      <c r="A2" s="2" t="s">
        <v>1</v>
      </c>
      <c r="B2" s="2"/>
      <c r="C2" s="2"/>
      <c r="D2" s="2"/>
      <c r="E2" s="2"/>
      <c r="F2" s="2"/>
    </row>
    <row r="3" ht="21" spans="1:1">
      <c r="A3" s="53" t="s">
        <v>2</v>
      </c>
    </row>
    <row r="4" ht="21" customHeight="true" spans="1: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>
      <c r="A5" s="40" t="s">
        <v>9</v>
      </c>
      <c r="B5" s="40" t="s">
        <v>10</v>
      </c>
      <c r="C5" s="40"/>
      <c r="D5" s="41"/>
      <c r="E5" s="40"/>
      <c r="F5" s="41">
        <v>806.43</v>
      </c>
    </row>
    <row r="6" spans="1:6">
      <c r="A6" s="41" t="s">
        <v>11</v>
      </c>
      <c r="B6" s="41" t="s">
        <v>12</v>
      </c>
      <c r="C6" s="41"/>
      <c r="D6" s="41"/>
      <c r="E6" s="40"/>
      <c r="F6" s="41">
        <v>409.67</v>
      </c>
    </row>
    <row r="7" spans="1:6">
      <c r="A7" s="28">
        <v>1</v>
      </c>
      <c r="B7" s="54" t="s">
        <v>13</v>
      </c>
      <c r="C7" s="28" t="s">
        <v>14</v>
      </c>
      <c r="D7" s="29">
        <v>3366</v>
      </c>
      <c r="E7" s="29">
        <v>319.92</v>
      </c>
      <c r="F7" s="28">
        <v>107.69</v>
      </c>
    </row>
    <row r="8" spans="1:6">
      <c r="A8" s="28">
        <v>2</v>
      </c>
      <c r="B8" s="54" t="s">
        <v>15</v>
      </c>
      <c r="C8" s="28" t="s">
        <v>16</v>
      </c>
      <c r="D8" s="29">
        <v>165</v>
      </c>
      <c r="E8" s="29">
        <v>192.68</v>
      </c>
      <c r="F8" s="28">
        <v>3.18</v>
      </c>
    </row>
    <row r="9" spans="1:6">
      <c r="A9" s="28">
        <v>3</v>
      </c>
      <c r="B9" s="55" t="s">
        <v>17</v>
      </c>
      <c r="C9" s="28" t="s">
        <v>18</v>
      </c>
      <c r="D9" s="29">
        <v>11</v>
      </c>
      <c r="E9" s="29">
        <v>8182.77</v>
      </c>
      <c r="F9" s="28">
        <v>9</v>
      </c>
    </row>
    <row r="10" spans="1:6">
      <c r="A10" s="28">
        <v>4</v>
      </c>
      <c r="B10" s="55" t="s">
        <v>19</v>
      </c>
      <c r="C10" s="28" t="s">
        <v>18</v>
      </c>
      <c r="D10" s="28">
        <v>2</v>
      </c>
      <c r="E10" s="29">
        <v>487048.17</v>
      </c>
      <c r="F10" s="28">
        <v>97.41</v>
      </c>
    </row>
    <row r="11" spans="1:6">
      <c r="A11" s="28">
        <v>5</v>
      </c>
      <c r="B11" s="55" t="s">
        <v>20</v>
      </c>
      <c r="C11" s="28" t="s">
        <v>18</v>
      </c>
      <c r="D11" s="28">
        <v>1</v>
      </c>
      <c r="E11" s="29">
        <v>326895.03</v>
      </c>
      <c r="F11" s="28">
        <v>32.69</v>
      </c>
    </row>
    <row r="12" spans="1:6">
      <c r="A12" s="28">
        <v>6</v>
      </c>
      <c r="B12" s="55" t="s">
        <v>21</v>
      </c>
      <c r="C12" s="28" t="s">
        <v>14</v>
      </c>
      <c r="D12" s="29">
        <v>318</v>
      </c>
      <c r="E12" s="29">
        <v>1192.41</v>
      </c>
      <c r="F12" s="28">
        <v>37.92</v>
      </c>
    </row>
    <row r="13" spans="1:6">
      <c r="A13" s="28">
        <v>7</v>
      </c>
      <c r="B13" s="55" t="s">
        <v>22</v>
      </c>
      <c r="C13" s="28" t="s">
        <v>14</v>
      </c>
      <c r="D13" s="29">
        <v>1425</v>
      </c>
      <c r="E13" s="29">
        <v>561.43</v>
      </c>
      <c r="F13" s="28">
        <v>80</v>
      </c>
    </row>
    <row r="14" spans="1:6">
      <c r="A14" s="28">
        <v>8</v>
      </c>
      <c r="B14" s="55" t="s">
        <v>23</v>
      </c>
      <c r="C14" s="28"/>
      <c r="D14" s="29"/>
      <c r="E14" s="29"/>
      <c r="F14" s="28">
        <v>5.58</v>
      </c>
    </row>
    <row r="15" spans="1:6">
      <c r="A15" s="20" t="s">
        <v>24</v>
      </c>
      <c r="B15" s="55" t="s">
        <v>25</v>
      </c>
      <c r="C15" s="28" t="s">
        <v>14</v>
      </c>
      <c r="D15" s="29">
        <v>12</v>
      </c>
      <c r="E15" s="29">
        <v>2574.96</v>
      </c>
      <c r="F15" s="28">
        <v>3.09</v>
      </c>
    </row>
    <row r="16" spans="1:6">
      <c r="A16" s="20" t="s">
        <v>26</v>
      </c>
      <c r="B16" s="55" t="s">
        <v>27</v>
      </c>
      <c r="C16" s="28" t="s">
        <v>14</v>
      </c>
      <c r="D16" s="29">
        <v>17</v>
      </c>
      <c r="E16" s="29">
        <v>1465.3</v>
      </c>
      <c r="F16" s="28">
        <v>2.49</v>
      </c>
    </row>
    <row r="17" spans="1:6">
      <c r="A17" s="28">
        <v>9</v>
      </c>
      <c r="B17" s="55" t="s">
        <v>28</v>
      </c>
      <c r="C17" s="28"/>
      <c r="D17" s="29"/>
      <c r="E17" s="29"/>
      <c r="F17" s="28">
        <v>5.05</v>
      </c>
    </row>
    <row r="18" spans="1:6">
      <c r="A18" s="20" t="s">
        <v>24</v>
      </c>
      <c r="B18" s="55" t="s">
        <v>29</v>
      </c>
      <c r="C18" s="28" t="s">
        <v>18</v>
      </c>
      <c r="D18" s="29">
        <v>43</v>
      </c>
      <c r="E18" s="28">
        <v>804.24</v>
      </c>
      <c r="F18" s="28">
        <v>3.46</v>
      </c>
    </row>
    <row r="19" spans="1:6">
      <c r="A19" s="20" t="s">
        <v>26</v>
      </c>
      <c r="B19" s="55" t="s">
        <v>30</v>
      </c>
      <c r="C19" s="28" t="s">
        <v>18</v>
      </c>
      <c r="D19" s="29">
        <v>68</v>
      </c>
      <c r="E19" s="28">
        <v>234.34</v>
      </c>
      <c r="F19" s="28">
        <v>1.59</v>
      </c>
    </row>
    <row r="20" spans="1:6">
      <c r="A20" s="28">
        <v>10</v>
      </c>
      <c r="B20" s="55" t="s">
        <v>31</v>
      </c>
      <c r="C20" s="28" t="s">
        <v>18</v>
      </c>
      <c r="D20" s="28"/>
      <c r="E20" s="29"/>
      <c r="F20" s="28">
        <v>6.55</v>
      </c>
    </row>
    <row r="21" spans="1:6">
      <c r="A21" s="20" t="s">
        <v>24</v>
      </c>
      <c r="B21" s="54" t="s">
        <v>32</v>
      </c>
      <c r="C21" s="28" t="s">
        <v>18</v>
      </c>
      <c r="D21" s="29">
        <v>3</v>
      </c>
      <c r="E21" s="29">
        <v>5618.66</v>
      </c>
      <c r="F21" s="28">
        <v>1.69</v>
      </c>
    </row>
    <row r="22" spans="1:6">
      <c r="A22" s="20" t="s">
        <v>26</v>
      </c>
      <c r="B22" s="54" t="s">
        <v>33</v>
      </c>
      <c r="C22" s="28" t="s">
        <v>18</v>
      </c>
      <c r="D22" s="29">
        <v>13</v>
      </c>
      <c r="E22" s="29">
        <v>3738.71</v>
      </c>
      <c r="F22" s="28">
        <v>4.86</v>
      </c>
    </row>
    <row r="23" spans="1:6">
      <c r="A23" s="28">
        <v>11</v>
      </c>
      <c r="B23" s="54" t="s">
        <v>34</v>
      </c>
      <c r="C23" s="28" t="s">
        <v>18</v>
      </c>
      <c r="D23" s="29">
        <v>4</v>
      </c>
      <c r="E23" s="29">
        <v>4772.74</v>
      </c>
      <c r="F23" s="28">
        <v>1.91</v>
      </c>
    </row>
    <row r="24" spans="1:6">
      <c r="A24" s="28">
        <v>12</v>
      </c>
      <c r="B24" s="55" t="s">
        <v>35</v>
      </c>
      <c r="C24" s="28" t="s">
        <v>14</v>
      </c>
      <c r="D24" s="29">
        <v>105</v>
      </c>
      <c r="E24" s="28">
        <v>2160.86</v>
      </c>
      <c r="F24" s="28">
        <v>22.69</v>
      </c>
    </row>
    <row r="25" spans="1:6">
      <c r="A25" s="41" t="s">
        <v>36</v>
      </c>
      <c r="B25" s="41" t="s">
        <v>37</v>
      </c>
      <c r="C25" s="41"/>
      <c r="D25" s="41"/>
      <c r="E25" s="40"/>
      <c r="F25" s="41">
        <v>114.11</v>
      </c>
    </row>
    <row r="26" spans="1:6">
      <c r="A26" s="28">
        <v>1</v>
      </c>
      <c r="B26" s="54" t="s">
        <v>38</v>
      </c>
      <c r="C26" s="28"/>
      <c r="D26" s="28"/>
      <c r="E26" s="29"/>
      <c r="F26" s="28">
        <v>5.84</v>
      </c>
    </row>
    <row r="27" spans="1:6">
      <c r="A27" s="20" t="s">
        <v>24</v>
      </c>
      <c r="B27" s="54" t="s">
        <v>39</v>
      </c>
      <c r="C27" s="28" t="s">
        <v>18</v>
      </c>
      <c r="D27" s="29">
        <v>13</v>
      </c>
      <c r="E27" s="28">
        <v>4069.15</v>
      </c>
      <c r="F27" s="28">
        <v>5.29</v>
      </c>
    </row>
    <row r="28" spans="1:6">
      <c r="A28" s="20" t="s">
        <v>26</v>
      </c>
      <c r="B28" s="54" t="s">
        <v>40</v>
      </c>
      <c r="C28" s="28" t="s">
        <v>18</v>
      </c>
      <c r="D28" s="29">
        <v>1</v>
      </c>
      <c r="E28" s="28">
        <v>5473.01</v>
      </c>
      <c r="F28" s="28">
        <v>0.55</v>
      </c>
    </row>
    <row r="29" spans="1:6">
      <c r="A29" s="28">
        <v>2</v>
      </c>
      <c r="B29" s="54" t="s">
        <v>41</v>
      </c>
      <c r="C29" s="28" t="s">
        <v>42</v>
      </c>
      <c r="D29" s="29">
        <v>14</v>
      </c>
      <c r="E29" s="29">
        <v>4386.91</v>
      </c>
      <c r="F29" s="28">
        <v>6.14</v>
      </c>
    </row>
    <row r="30" spans="1:6">
      <c r="A30" s="28">
        <v>3</v>
      </c>
      <c r="B30" s="54" t="s">
        <v>43</v>
      </c>
      <c r="C30" s="28" t="s">
        <v>14</v>
      </c>
      <c r="D30" s="28">
        <v>3105</v>
      </c>
      <c r="E30" s="29">
        <v>319.92</v>
      </c>
      <c r="F30" s="28">
        <v>99.34</v>
      </c>
    </row>
    <row r="31" spans="1:6">
      <c r="A31" s="28">
        <v>4</v>
      </c>
      <c r="B31" s="54" t="s">
        <v>44</v>
      </c>
      <c r="C31" s="28" t="s">
        <v>18</v>
      </c>
      <c r="D31" s="29">
        <v>145</v>
      </c>
      <c r="E31" s="29">
        <v>192.68</v>
      </c>
      <c r="F31" s="28">
        <v>2.79</v>
      </c>
    </row>
    <row r="32" spans="1:6">
      <c r="A32" s="41" t="s">
        <v>45</v>
      </c>
      <c r="B32" s="41" t="s">
        <v>46</v>
      </c>
      <c r="C32" s="41"/>
      <c r="D32" s="41"/>
      <c r="E32" s="40"/>
      <c r="F32" s="41">
        <v>282.65</v>
      </c>
    </row>
    <row r="33" spans="1:6">
      <c r="A33" s="28">
        <v>1</v>
      </c>
      <c r="B33" s="54" t="s">
        <v>47</v>
      </c>
      <c r="C33" s="28"/>
      <c r="D33" s="28"/>
      <c r="E33" s="29"/>
      <c r="F33" s="28">
        <v>225.99</v>
      </c>
    </row>
    <row r="34" spans="1:6">
      <c r="A34" s="20" t="s">
        <v>24</v>
      </c>
      <c r="B34" s="54" t="s">
        <v>48</v>
      </c>
      <c r="C34" s="28" t="s">
        <v>49</v>
      </c>
      <c r="D34" s="28">
        <v>25</v>
      </c>
      <c r="E34" s="29">
        <v>294.61</v>
      </c>
      <c r="F34" s="28">
        <v>0.74</v>
      </c>
    </row>
    <row r="35" spans="1:6">
      <c r="A35" s="20" t="s">
        <v>26</v>
      </c>
      <c r="B35" s="54" t="s">
        <v>50</v>
      </c>
      <c r="C35" s="28" t="s">
        <v>49</v>
      </c>
      <c r="D35" s="28">
        <v>6771</v>
      </c>
      <c r="E35" s="29">
        <v>240.92</v>
      </c>
      <c r="F35" s="28">
        <v>163.13</v>
      </c>
    </row>
    <row r="36" spans="1:6">
      <c r="A36" s="20" t="s">
        <v>51</v>
      </c>
      <c r="B36" s="54" t="s">
        <v>52</v>
      </c>
      <c r="C36" s="28" t="s">
        <v>49</v>
      </c>
      <c r="D36" s="29">
        <v>945</v>
      </c>
      <c r="E36" s="29">
        <v>235.58</v>
      </c>
      <c r="F36" s="28">
        <v>22.26</v>
      </c>
    </row>
    <row r="37" spans="1:6">
      <c r="A37" s="20" t="s">
        <v>53</v>
      </c>
      <c r="B37" s="54" t="s">
        <v>54</v>
      </c>
      <c r="C37" s="28" t="s">
        <v>49</v>
      </c>
      <c r="D37" s="29">
        <v>1270</v>
      </c>
      <c r="E37" s="29">
        <v>231.79</v>
      </c>
      <c r="F37" s="28">
        <v>29.44</v>
      </c>
    </row>
    <row r="38" spans="1:6">
      <c r="A38" s="20" t="s">
        <v>55</v>
      </c>
      <c r="B38" s="54" t="s">
        <v>56</v>
      </c>
      <c r="C38" s="28" t="s">
        <v>49</v>
      </c>
      <c r="D38" s="29">
        <v>295</v>
      </c>
      <c r="E38" s="29">
        <v>225.4</v>
      </c>
      <c r="F38" s="28">
        <v>6.65</v>
      </c>
    </row>
    <row r="39" spans="1:6">
      <c r="A39" s="20" t="s">
        <v>57</v>
      </c>
      <c r="B39" s="54" t="s">
        <v>58</v>
      </c>
      <c r="C39" s="28" t="s">
        <v>49</v>
      </c>
      <c r="D39" s="29">
        <v>160</v>
      </c>
      <c r="E39" s="29">
        <v>235.97</v>
      </c>
      <c r="F39" s="28">
        <v>3.78</v>
      </c>
    </row>
    <row r="40" spans="1:6">
      <c r="A40" s="28">
        <v>2</v>
      </c>
      <c r="B40" s="54" t="s">
        <v>59</v>
      </c>
      <c r="C40" s="28" t="s">
        <v>42</v>
      </c>
      <c r="D40" s="29">
        <v>59</v>
      </c>
      <c r="E40" s="28">
        <v>4755.45</v>
      </c>
      <c r="F40" s="28">
        <v>28.06</v>
      </c>
    </row>
    <row r="41" spans="1:6">
      <c r="A41" s="28">
        <v>3</v>
      </c>
      <c r="B41" s="54" t="s">
        <v>60</v>
      </c>
      <c r="C41" s="28" t="s">
        <v>42</v>
      </c>
      <c r="D41" s="29">
        <v>18</v>
      </c>
      <c r="E41" s="28">
        <v>2697.06</v>
      </c>
      <c r="F41" s="28">
        <v>4.85</v>
      </c>
    </row>
    <row r="42" spans="1:6">
      <c r="A42" s="28">
        <v>4</v>
      </c>
      <c r="B42" s="54" t="s">
        <v>61</v>
      </c>
      <c r="C42" s="28" t="s">
        <v>42</v>
      </c>
      <c r="D42" s="29">
        <v>322</v>
      </c>
      <c r="E42" s="29">
        <v>41.88</v>
      </c>
      <c r="F42" s="28">
        <v>1.35</v>
      </c>
    </row>
    <row r="43" spans="1:6">
      <c r="A43" s="28">
        <v>5</v>
      </c>
      <c r="B43" s="54" t="s">
        <v>62</v>
      </c>
      <c r="C43" s="28"/>
      <c r="D43" s="28"/>
      <c r="E43" s="29"/>
      <c r="F43" s="28">
        <v>22.4</v>
      </c>
    </row>
    <row r="44" spans="1:6">
      <c r="A44" s="20" t="s">
        <v>24</v>
      </c>
      <c r="B44" s="54" t="s">
        <v>63</v>
      </c>
      <c r="C44" s="28" t="s">
        <v>64</v>
      </c>
      <c r="D44" s="28">
        <v>320</v>
      </c>
      <c r="E44" s="29">
        <v>200</v>
      </c>
      <c r="F44" s="28">
        <v>6.4</v>
      </c>
    </row>
    <row r="45" spans="1:6">
      <c r="A45" s="20" t="s">
        <v>26</v>
      </c>
      <c r="B45" s="54" t="s">
        <v>65</v>
      </c>
      <c r="C45" s="28" t="s">
        <v>64</v>
      </c>
      <c r="D45" s="28">
        <v>320</v>
      </c>
      <c r="E45" s="29">
        <v>500</v>
      </c>
      <c r="F45" s="28">
        <v>16</v>
      </c>
    </row>
    <row r="46" spans="1:6">
      <c r="A46" s="40"/>
      <c r="B46" s="56"/>
      <c r="C46" s="40"/>
      <c r="D46" s="41"/>
      <c r="E46" s="29"/>
      <c r="F46" s="41"/>
    </row>
    <row r="47" spans="1:6">
      <c r="A47" s="41" t="s">
        <v>66</v>
      </c>
      <c r="B47" s="41" t="s">
        <v>67</v>
      </c>
      <c r="C47" s="41"/>
      <c r="D47" s="41"/>
      <c r="E47" s="41"/>
      <c r="F47" s="41">
        <v>65.1</v>
      </c>
    </row>
    <row r="48" spans="1:6">
      <c r="A48" s="28">
        <v>1</v>
      </c>
      <c r="B48" s="54" t="s">
        <v>68</v>
      </c>
      <c r="C48" s="57"/>
      <c r="D48" s="28"/>
      <c r="E48" s="28"/>
      <c r="F48" s="28">
        <v>3.47</v>
      </c>
    </row>
    <row r="49" spans="1:6">
      <c r="A49" s="28">
        <v>2</v>
      </c>
      <c r="B49" s="54" t="s">
        <v>69</v>
      </c>
      <c r="C49" s="57"/>
      <c r="D49" s="28"/>
      <c r="E49" s="28"/>
      <c r="F49" s="28">
        <v>1.06</v>
      </c>
    </row>
    <row r="50" spans="1:6">
      <c r="A50" s="28">
        <v>3</v>
      </c>
      <c r="B50" s="54" t="s">
        <v>70</v>
      </c>
      <c r="C50" s="57"/>
      <c r="D50" s="28"/>
      <c r="E50" s="28"/>
      <c r="F50" s="28">
        <v>3.47</v>
      </c>
    </row>
    <row r="51" spans="1:6">
      <c r="A51" s="28">
        <v>4</v>
      </c>
      <c r="B51" s="54" t="s">
        <v>71</v>
      </c>
      <c r="C51" s="28"/>
      <c r="D51" s="28"/>
      <c r="E51" s="28"/>
      <c r="F51" s="28">
        <v>6.38</v>
      </c>
    </row>
    <row r="52" spans="1:6">
      <c r="A52" s="20" t="s">
        <v>24</v>
      </c>
      <c r="B52" s="54" t="s">
        <v>72</v>
      </c>
      <c r="C52" s="57"/>
      <c r="D52" s="28"/>
      <c r="E52" s="28"/>
      <c r="F52" s="28">
        <v>4.13</v>
      </c>
    </row>
    <row r="53" spans="1:6">
      <c r="A53" s="20" t="s">
        <v>26</v>
      </c>
      <c r="B53" s="54" t="s">
        <v>73</v>
      </c>
      <c r="C53" s="57"/>
      <c r="D53" s="28"/>
      <c r="E53" s="28"/>
      <c r="F53" s="28">
        <v>2.25</v>
      </c>
    </row>
    <row r="54" spans="1:6">
      <c r="A54" s="28">
        <v>5</v>
      </c>
      <c r="B54" s="54" t="s">
        <v>74</v>
      </c>
      <c r="C54" s="57"/>
      <c r="D54" s="28"/>
      <c r="E54" s="28"/>
      <c r="F54" s="28">
        <v>5.51</v>
      </c>
    </row>
    <row r="55" spans="1:6">
      <c r="A55" s="28">
        <v>6</v>
      </c>
      <c r="B55" s="54" t="s">
        <v>75</v>
      </c>
      <c r="C55" s="57"/>
      <c r="D55" s="28"/>
      <c r="E55" s="28"/>
      <c r="F55" s="28">
        <v>17.53</v>
      </c>
    </row>
    <row r="56" spans="1:6">
      <c r="A56" s="28">
        <v>7</v>
      </c>
      <c r="B56" s="54" t="s">
        <v>76</v>
      </c>
      <c r="C56" s="57"/>
      <c r="D56" s="28"/>
      <c r="E56" s="28"/>
      <c r="F56" s="28">
        <v>27.68</v>
      </c>
    </row>
    <row r="57" spans="1:6">
      <c r="A57" s="20" t="s">
        <v>24</v>
      </c>
      <c r="B57" s="54" t="s">
        <v>77</v>
      </c>
      <c r="C57" s="57"/>
      <c r="D57" s="28"/>
      <c r="E57" s="28"/>
      <c r="F57" s="28">
        <v>24.19</v>
      </c>
    </row>
    <row r="58" spans="1:6">
      <c r="A58" s="20" t="s">
        <v>26</v>
      </c>
      <c r="B58" s="54" t="s">
        <v>78</v>
      </c>
      <c r="C58" s="57"/>
      <c r="D58" s="28"/>
      <c r="E58" s="28"/>
      <c r="F58" s="28">
        <v>3.49</v>
      </c>
    </row>
    <row r="59" spans="1:6">
      <c r="A59" s="41" t="s">
        <v>79</v>
      </c>
      <c r="B59" s="41" t="s">
        <v>80</v>
      </c>
      <c r="C59" s="41"/>
      <c r="D59" s="41" t="s">
        <v>81</v>
      </c>
      <c r="E59" s="41"/>
      <c r="F59" s="41">
        <v>871.53</v>
      </c>
    </row>
    <row r="60" spans="1:1">
      <c r="A60" s="58" t="s">
        <v>2</v>
      </c>
    </row>
    <row r="61" spans="1:1">
      <c r="A61" s="58" t="s">
        <v>2</v>
      </c>
    </row>
    <row r="62" spans="1:1">
      <c r="A62" s="58" t="s">
        <v>2</v>
      </c>
    </row>
    <row r="63" spans="1:1">
      <c r="A63" s="58" t="s">
        <v>2</v>
      </c>
    </row>
    <row r="64" spans="1:1">
      <c r="A64" s="58" t="s">
        <v>2</v>
      </c>
    </row>
    <row r="65" spans="1:1">
      <c r="A65" s="58" t="s">
        <v>2</v>
      </c>
    </row>
  </sheetData>
  <mergeCells count="2">
    <mergeCell ref="A1:B1"/>
    <mergeCell ref="A2:F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workbookViewId="0">
      <selection activeCell="F4" sqref="F4"/>
    </sheetView>
  </sheetViews>
  <sheetFormatPr defaultColWidth="9" defaultRowHeight="13.5" outlineLevelCol="5"/>
  <cols>
    <col min="1" max="1" width="8.625" customWidth="true"/>
    <col min="2" max="2" width="32.625" customWidth="true"/>
    <col min="3" max="3" width="8.625" customWidth="true"/>
    <col min="4" max="6" width="12.625" customWidth="true"/>
  </cols>
  <sheetData>
    <row r="1" ht="18.75" spans="1:2">
      <c r="A1" s="1" t="s">
        <v>82</v>
      </c>
      <c r="B1" s="1"/>
    </row>
    <row r="2" ht="18.75" spans="1:6">
      <c r="A2" s="2" t="s">
        <v>83</v>
      </c>
      <c r="B2" s="2"/>
      <c r="C2" s="2"/>
      <c r="D2" s="2"/>
      <c r="E2" s="2"/>
      <c r="F2" s="2"/>
    </row>
    <row r="3" ht="23.75" customHeight="true" spans="1:1">
      <c r="A3" s="49" t="s">
        <v>2</v>
      </c>
    </row>
    <row r="4" ht="21" customHeight="true" spans="1: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ht="16.5" customHeight="true" spans="1:6">
      <c r="A5" s="40" t="s">
        <v>9</v>
      </c>
      <c r="B5" s="40" t="s">
        <v>10</v>
      </c>
      <c r="C5" s="40"/>
      <c r="D5" s="41"/>
      <c r="E5" s="40"/>
      <c r="F5" s="41">
        <v>705.97</v>
      </c>
    </row>
    <row r="6" ht="16.5" customHeight="true" spans="1:6">
      <c r="A6" s="41" t="s">
        <v>11</v>
      </c>
      <c r="B6" s="41" t="s">
        <v>12</v>
      </c>
      <c r="C6" s="41"/>
      <c r="D6" s="41"/>
      <c r="E6" s="40"/>
      <c r="F6" s="41">
        <v>334.91</v>
      </c>
    </row>
    <row r="7" ht="16.5" customHeight="true" spans="1:6">
      <c r="A7" s="28">
        <v>1</v>
      </c>
      <c r="B7" s="28" t="s">
        <v>20</v>
      </c>
      <c r="C7" s="28" t="s">
        <v>18</v>
      </c>
      <c r="D7" s="28">
        <v>1</v>
      </c>
      <c r="E7" s="29">
        <v>487048.17</v>
      </c>
      <c r="F7" s="28">
        <v>48.7</v>
      </c>
    </row>
    <row r="8" ht="16.5" customHeight="true" spans="1:6">
      <c r="A8" s="28">
        <v>2</v>
      </c>
      <c r="B8" s="28" t="s">
        <v>21</v>
      </c>
      <c r="C8" s="28" t="s">
        <v>14</v>
      </c>
      <c r="D8" s="29">
        <v>1148</v>
      </c>
      <c r="E8" s="29">
        <v>1192.41</v>
      </c>
      <c r="F8" s="28">
        <v>136.89</v>
      </c>
    </row>
    <row r="9" ht="16.5" customHeight="true" spans="1:6">
      <c r="A9" s="28">
        <v>3</v>
      </c>
      <c r="B9" s="28" t="s">
        <v>22</v>
      </c>
      <c r="C9" s="28"/>
      <c r="D9" s="29">
        <v>230</v>
      </c>
      <c r="E9" s="29">
        <v>561.43</v>
      </c>
      <c r="F9" s="28">
        <v>12.91</v>
      </c>
    </row>
    <row r="10" ht="16.5" customHeight="true" spans="1:6">
      <c r="A10" s="28">
        <v>4</v>
      </c>
      <c r="B10" s="28" t="s">
        <v>23</v>
      </c>
      <c r="C10" s="28"/>
      <c r="D10" s="29"/>
      <c r="E10" s="29"/>
      <c r="F10" s="28">
        <v>6.62</v>
      </c>
    </row>
    <row r="11" ht="16.5" customHeight="true" spans="1:6">
      <c r="A11" s="20" t="s">
        <v>24</v>
      </c>
      <c r="B11" s="28" t="s">
        <v>25</v>
      </c>
      <c r="C11" s="28" t="s">
        <v>14</v>
      </c>
      <c r="D11" s="29">
        <v>20</v>
      </c>
      <c r="E11" s="29">
        <v>2574.96</v>
      </c>
      <c r="F11" s="28">
        <v>5.15</v>
      </c>
    </row>
    <row r="12" ht="16.5" customHeight="true" spans="1:6">
      <c r="A12" s="20" t="s">
        <v>26</v>
      </c>
      <c r="B12" s="28" t="s">
        <v>27</v>
      </c>
      <c r="C12" s="28" t="s">
        <v>14</v>
      </c>
      <c r="D12" s="29">
        <v>10</v>
      </c>
      <c r="E12" s="29">
        <v>1465.3</v>
      </c>
      <c r="F12" s="28">
        <v>1.47</v>
      </c>
    </row>
    <row r="13" ht="16.5" customHeight="true" spans="1:6">
      <c r="A13" s="28">
        <v>5</v>
      </c>
      <c r="B13" s="29" t="s">
        <v>13</v>
      </c>
      <c r="C13" s="28" t="s">
        <v>14</v>
      </c>
      <c r="D13" s="29">
        <v>4025</v>
      </c>
      <c r="E13" s="29">
        <v>241.75</v>
      </c>
      <c r="F13" s="28">
        <v>97.3</v>
      </c>
    </row>
    <row r="14" ht="16.5" customHeight="true" spans="1:6">
      <c r="A14" s="28">
        <v>6</v>
      </c>
      <c r="B14" s="29" t="s">
        <v>15</v>
      </c>
      <c r="C14" s="28" t="s">
        <v>16</v>
      </c>
      <c r="D14" s="29">
        <v>200</v>
      </c>
      <c r="E14" s="29">
        <v>192.68</v>
      </c>
      <c r="F14" s="28">
        <v>3.85</v>
      </c>
    </row>
    <row r="15" ht="16.5" customHeight="true" spans="1:6">
      <c r="A15" s="28">
        <v>7</v>
      </c>
      <c r="B15" s="28" t="s">
        <v>31</v>
      </c>
      <c r="C15" s="28" t="s">
        <v>18</v>
      </c>
      <c r="D15" s="28"/>
      <c r="E15" s="29"/>
      <c r="F15" s="28">
        <v>19.24</v>
      </c>
    </row>
    <row r="16" ht="16.5" customHeight="true" spans="1:6">
      <c r="A16" s="20" t="s">
        <v>24</v>
      </c>
      <c r="B16" s="29" t="s">
        <v>33</v>
      </c>
      <c r="C16" s="28"/>
      <c r="D16" s="28">
        <v>2</v>
      </c>
      <c r="E16" s="29">
        <v>3738.71</v>
      </c>
      <c r="F16" s="28">
        <v>0.75</v>
      </c>
    </row>
    <row r="17" ht="16.5" customHeight="true" spans="1:6">
      <c r="A17" s="20" t="s">
        <v>26</v>
      </c>
      <c r="B17" s="29" t="s">
        <v>32</v>
      </c>
      <c r="C17" s="28" t="s">
        <v>18</v>
      </c>
      <c r="D17" s="29">
        <v>5</v>
      </c>
      <c r="E17" s="29">
        <v>5618.66</v>
      </c>
      <c r="F17" s="28">
        <v>2.81</v>
      </c>
    </row>
    <row r="18" ht="16.5" customHeight="true" spans="1:6">
      <c r="A18" s="20" t="s">
        <v>51</v>
      </c>
      <c r="B18" s="29" t="s">
        <v>84</v>
      </c>
      <c r="C18" s="28" t="s">
        <v>18</v>
      </c>
      <c r="D18" s="29">
        <v>2</v>
      </c>
      <c r="E18" s="29">
        <v>4772.74</v>
      </c>
      <c r="F18" s="28">
        <v>0.95</v>
      </c>
    </row>
    <row r="19" ht="16.5" customHeight="true" spans="1:6">
      <c r="A19" s="20" t="s">
        <v>53</v>
      </c>
      <c r="B19" s="28" t="s">
        <v>17</v>
      </c>
      <c r="C19" s="28" t="s">
        <v>18</v>
      </c>
      <c r="D19" s="29">
        <v>18</v>
      </c>
      <c r="E19" s="29">
        <v>8182.77</v>
      </c>
      <c r="F19" s="28">
        <v>14.73</v>
      </c>
    </row>
    <row r="20" ht="16.5" customHeight="true" spans="1:6">
      <c r="A20" s="28">
        <v>8</v>
      </c>
      <c r="B20" s="28" t="s">
        <v>35</v>
      </c>
      <c r="C20" s="28" t="s">
        <v>14</v>
      </c>
      <c r="D20" s="29">
        <v>35</v>
      </c>
      <c r="E20" s="28">
        <v>2681.74</v>
      </c>
      <c r="F20" s="28">
        <v>9.39</v>
      </c>
    </row>
    <row r="21" ht="16.5" customHeight="true" spans="1:6">
      <c r="A21" s="41" t="s">
        <v>36</v>
      </c>
      <c r="B21" s="41" t="s">
        <v>37</v>
      </c>
      <c r="C21" s="41"/>
      <c r="D21" s="41"/>
      <c r="E21" s="40"/>
      <c r="F21" s="41">
        <v>77.23</v>
      </c>
    </row>
    <row r="22" ht="16.5" customHeight="true" spans="1:6">
      <c r="A22" s="50">
        <v>1</v>
      </c>
      <c r="B22" s="51" t="s">
        <v>85</v>
      </c>
      <c r="C22" s="50" t="s">
        <v>14</v>
      </c>
      <c r="D22" s="51">
        <v>2028</v>
      </c>
      <c r="E22" s="51">
        <v>319.92</v>
      </c>
      <c r="F22" s="50">
        <v>64.88</v>
      </c>
    </row>
    <row r="23" ht="16.5" customHeight="true" spans="1:6">
      <c r="A23" s="50">
        <v>2</v>
      </c>
      <c r="B23" s="51" t="s">
        <v>86</v>
      </c>
      <c r="C23" s="50" t="s">
        <v>14</v>
      </c>
      <c r="D23" s="50">
        <v>2266</v>
      </c>
      <c r="E23" s="51">
        <v>19.66</v>
      </c>
      <c r="F23" s="50">
        <v>4.45</v>
      </c>
    </row>
    <row r="24" ht="16.5" customHeight="true" spans="1:6">
      <c r="A24" s="50">
        <v>3</v>
      </c>
      <c r="B24" s="51" t="s">
        <v>44</v>
      </c>
      <c r="C24" s="50" t="s">
        <v>18</v>
      </c>
      <c r="D24" s="51">
        <v>142</v>
      </c>
      <c r="E24" s="51">
        <v>192.68</v>
      </c>
      <c r="F24" s="50">
        <v>2.74</v>
      </c>
    </row>
    <row r="25" ht="16.5" customHeight="true" spans="1:6">
      <c r="A25" s="50">
        <v>4</v>
      </c>
      <c r="B25" s="51" t="s">
        <v>38</v>
      </c>
      <c r="C25" s="50"/>
      <c r="D25" s="50"/>
      <c r="E25" s="51"/>
      <c r="F25" s="50">
        <v>3.41</v>
      </c>
    </row>
    <row r="26" ht="16.5" customHeight="true" spans="1:6">
      <c r="A26" s="20" t="s">
        <v>24</v>
      </c>
      <c r="B26" s="51" t="s">
        <v>39</v>
      </c>
      <c r="C26" s="50" t="s">
        <v>18</v>
      </c>
      <c r="D26" s="51">
        <v>6</v>
      </c>
      <c r="E26" s="51">
        <v>4656.37</v>
      </c>
      <c r="F26" s="50">
        <v>2.79</v>
      </c>
    </row>
    <row r="27" ht="16.5" customHeight="true" spans="1:6">
      <c r="A27" s="20" t="s">
        <v>26</v>
      </c>
      <c r="B27" s="51" t="s">
        <v>40</v>
      </c>
      <c r="C27" s="50" t="s">
        <v>18</v>
      </c>
      <c r="D27" s="51">
        <v>1</v>
      </c>
      <c r="E27" s="51">
        <v>6147.48</v>
      </c>
      <c r="F27" s="50">
        <v>0.61</v>
      </c>
    </row>
    <row r="28" ht="16.5" customHeight="true" spans="1:6">
      <c r="A28" s="50">
        <v>5</v>
      </c>
      <c r="B28" s="51" t="s">
        <v>41</v>
      </c>
      <c r="C28" s="50" t="s">
        <v>42</v>
      </c>
      <c r="D28" s="51">
        <v>4</v>
      </c>
      <c r="E28" s="51">
        <v>4386.91</v>
      </c>
      <c r="F28" s="50">
        <v>1.75</v>
      </c>
    </row>
    <row r="29" ht="16.5" customHeight="true" spans="1:6">
      <c r="A29" s="41" t="s">
        <v>45</v>
      </c>
      <c r="B29" s="41" t="s">
        <v>46</v>
      </c>
      <c r="C29" s="41"/>
      <c r="D29" s="41"/>
      <c r="E29" s="40"/>
      <c r="F29" s="41">
        <v>293.83</v>
      </c>
    </row>
    <row r="30" ht="16.5" customHeight="true" spans="1:6">
      <c r="A30" s="28">
        <v>1</v>
      </c>
      <c r="B30" s="28" t="s">
        <v>47</v>
      </c>
      <c r="C30" s="28"/>
      <c r="D30" s="28"/>
      <c r="E30" s="29"/>
      <c r="F30" s="28">
        <v>240.85</v>
      </c>
    </row>
    <row r="31" ht="16.5" customHeight="true" spans="1:6">
      <c r="A31" s="20" t="s">
        <v>24</v>
      </c>
      <c r="B31" s="29" t="s">
        <v>48</v>
      </c>
      <c r="C31" s="28" t="s">
        <v>49</v>
      </c>
      <c r="D31" s="28">
        <v>39</v>
      </c>
      <c r="E31" s="29">
        <v>294.61</v>
      </c>
      <c r="F31" s="28">
        <v>1.15</v>
      </c>
    </row>
    <row r="32" ht="16.5" customHeight="true" spans="1:6">
      <c r="A32" s="20" t="s">
        <v>26</v>
      </c>
      <c r="B32" s="29" t="s">
        <v>52</v>
      </c>
      <c r="C32" s="28" t="s">
        <v>49</v>
      </c>
      <c r="D32" s="29">
        <v>2734</v>
      </c>
      <c r="E32" s="29">
        <v>235.58</v>
      </c>
      <c r="F32" s="28">
        <v>64.41</v>
      </c>
    </row>
    <row r="33" ht="16.5" customHeight="true" spans="1:6">
      <c r="A33" s="20" t="s">
        <v>51</v>
      </c>
      <c r="B33" s="29" t="s">
        <v>54</v>
      </c>
      <c r="C33" s="28" t="s">
        <v>49</v>
      </c>
      <c r="D33" s="29">
        <v>6333</v>
      </c>
      <c r="E33" s="29">
        <v>231.79</v>
      </c>
      <c r="F33" s="28">
        <v>146.79</v>
      </c>
    </row>
    <row r="34" ht="16.5" customHeight="true" spans="1:6">
      <c r="A34" s="20" t="s">
        <v>53</v>
      </c>
      <c r="B34" s="29" t="s">
        <v>87</v>
      </c>
      <c r="C34" s="28" t="s">
        <v>49</v>
      </c>
      <c r="D34" s="29">
        <v>2712</v>
      </c>
      <c r="E34" s="29">
        <v>105.08</v>
      </c>
      <c r="F34" s="28">
        <v>28.5</v>
      </c>
    </row>
    <row r="35" ht="16.5" customHeight="true" spans="1:6">
      <c r="A35" s="28">
        <v>2</v>
      </c>
      <c r="B35" s="29" t="s">
        <v>88</v>
      </c>
      <c r="C35" s="28"/>
      <c r="D35" s="29"/>
      <c r="E35" s="29"/>
      <c r="F35" s="28">
        <v>23.72</v>
      </c>
    </row>
    <row r="36" ht="16.5" customHeight="true" spans="1:6">
      <c r="A36" s="20" t="s">
        <v>24</v>
      </c>
      <c r="B36" s="29" t="s">
        <v>89</v>
      </c>
      <c r="C36" s="28"/>
      <c r="D36" s="29">
        <v>35</v>
      </c>
      <c r="E36" s="29">
        <v>6620.03</v>
      </c>
      <c r="F36" s="28">
        <v>23.17</v>
      </c>
    </row>
    <row r="37" ht="16.5" customHeight="true" spans="1:6">
      <c r="A37" s="20" t="s">
        <v>26</v>
      </c>
      <c r="B37" s="29" t="s">
        <v>90</v>
      </c>
      <c r="C37" s="28"/>
      <c r="D37" s="29">
        <v>2</v>
      </c>
      <c r="E37" s="29">
        <v>2729.08</v>
      </c>
      <c r="F37" s="28">
        <v>0.55</v>
      </c>
    </row>
    <row r="38" ht="16.5" customHeight="true" spans="1:6">
      <c r="A38" s="28">
        <v>3</v>
      </c>
      <c r="B38" s="29" t="s">
        <v>61</v>
      </c>
      <c r="C38" s="28" t="s">
        <v>42</v>
      </c>
      <c r="D38" s="29">
        <v>302</v>
      </c>
      <c r="E38" s="29">
        <v>41.88</v>
      </c>
      <c r="F38" s="28">
        <v>1.26</v>
      </c>
    </row>
    <row r="39" ht="16.5" customHeight="true" spans="1:6">
      <c r="A39" s="28">
        <v>4</v>
      </c>
      <c r="B39" s="28" t="s">
        <v>62</v>
      </c>
      <c r="C39" s="28"/>
      <c r="D39" s="28"/>
      <c r="E39" s="29"/>
      <c r="F39" s="28">
        <v>28</v>
      </c>
    </row>
    <row r="40" ht="16.5" customHeight="true" spans="1:6">
      <c r="A40" s="20" t="s">
        <v>24</v>
      </c>
      <c r="B40" s="28" t="s">
        <v>63</v>
      </c>
      <c r="C40" s="28" t="s">
        <v>64</v>
      </c>
      <c r="D40" s="28">
        <v>400</v>
      </c>
      <c r="E40" s="29">
        <v>200</v>
      </c>
      <c r="F40" s="28">
        <v>8</v>
      </c>
    </row>
    <row r="41" ht="16.5" customHeight="true" spans="1:6">
      <c r="A41" s="20" t="s">
        <v>26</v>
      </c>
      <c r="B41" s="28" t="s">
        <v>65</v>
      </c>
      <c r="C41" s="28" t="s">
        <v>64</v>
      </c>
      <c r="D41" s="28">
        <v>400</v>
      </c>
      <c r="E41" s="29">
        <v>500</v>
      </c>
      <c r="F41" s="28">
        <v>20</v>
      </c>
    </row>
    <row r="42" ht="16.5" customHeight="true" spans="1:6">
      <c r="A42" s="41" t="s">
        <v>66</v>
      </c>
      <c r="B42" s="41" t="s">
        <v>67</v>
      </c>
      <c r="C42" s="41"/>
      <c r="D42" s="41"/>
      <c r="E42" s="41"/>
      <c r="F42" s="41">
        <v>56.18</v>
      </c>
    </row>
    <row r="43" ht="16.5" customHeight="true" spans="1:6">
      <c r="A43" s="28">
        <v>1</v>
      </c>
      <c r="B43" s="28" t="s">
        <v>68</v>
      </c>
      <c r="C43" s="28"/>
      <c r="D43" s="28"/>
      <c r="E43" s="52"/>
      <c r="F43" s="28">
        <v>2.98</v>
      </c>
    </row>
    <row r="44" ht="16.5" customHeight="true" spans="1:6">
      <c r="A44" s="28">
        <v>2</v>
      </c>
      <c r="B44" s="28" t="s">
        <v>69</v>
      </c>
      <c r="C44" s="28"/>
      <c r="D44" s="28"/>
      <c r="E44" s="52"/>
      <c r="F44" s="28">
        <v>0.98</v>
      </c>
    </row>
    <row r="45" ht="16.5" customHeight="true" spans="1:6">
      <c r="A45" s="28">
        <v>3</v>
      </c>
      <c r="B45" s="28" t="s">
        <v>70</v>
      </c>
      <c r="C45" s="28"/>
      <c r="D45" s="28"/>
      <c r="E45" s="52"/>
      <c r="F45" s="28">
        <v>2.98</v>
      </c>
    </row>
    <row r="46" ht="16.5" customHeight="true" spans="1:6">
      <c r="A46" s="28">
        <v>4</v>
      </c>
      <c r="B46" s="28" t="s">
        <v>71</v>
      </c>
      <c r="C46" s="28"/>
      <c r="D46" s="28"/>
      <c r="E46" s="28"/>
      <c r="F46" s="28">
        <v>5.41</v>
      </c>
    </row>
    <row r="47" ht="16.5" customHeight="true" spans="1:6">
      <c r="A47" s="20" t="s">
        <v>24</v>
      </c>
      <c r="B47" s="28" t="s">
        <v>72</v>
      </c>
      <c r="C47" s="28"/>
      <c r="D47" s="28"/>
      <c r="E47" s="28"/>
      <c r="F47" s="28">
        <v>0.65</v>
      </c>
    </row>
    <row r="48" ht="16.5" customHeight="true" spans="1:6">
      <c r="A48" s="20" t="s">
        <v>26</v>
      </c>
      <c r="B48" s="28" t="s">
        <v>73</v>
      </c>
      <c r="C48" s="28"/>
      <c r="D48" s="28"/>
      <c r="E48" s="28"/>
      <c r="F48" s="28">
        <v>4.76</v>
      </c>
    </row>
    <row r="49" ht="16.5" customHeight="true" spans="1:6">
      <c r="A49" s="28">
        <v>5</v>
      </c>
      <c r="B49" s="28" t="s">
        <v>74</v>
      </c>
      <c r="C49" s="28"/>
      <c r="D49" s="28"/>
      <c r="E49" s="28"/>
      <c r="F49" s="28">
        <v>3.52</v>
      </c>
    </row>
    <row r="50" ht="16.5" customHeight="true" spans="1:6">
      <c r="A50" s="28">
        <v>6</v>
      </c>
      <c r="B50" s="28" t="s">
        <v>91</v>
      </c>
      <c r="C50" s="28"/>
      <c r="D50" s="28"/>
      <c r="E50" s="28"/>
      <c r="F50" s="28">
        <v>17.21</v>
      </c>
    </row>
    <row r="51" ht="16.5" customHeight="true" spans="1:6">
      <c r="A51" s="28">
        <v>7</v>
      </c>
      <c r="B51" s="28" t="s">
        <v>76</v>
      </c>
      <c r="C51" s="28"/>
      <c r="D51" s="28"/>
      <c r="E51" s="28"/>
      <c r="F51" s="28">
        <v>23.1</v>
      </c>
    </row>
    <row r="52" ht="16.5" customHeight="true" spans="1:6">
      <c r="A52" s="20" t="s">
        <v>24</v>
      </c>
      <c r="B52" s="28" t="s">
        <v>77</v>
      </c>
      <c r="C52" s="28"/>
      <c r="D52" s="28"/>
      <c r="E52" s="28"/>
      <c r="F52" s="28">
        <v>16.17</v>
      </c>
    </row>
    <row r="53" ht="16.5" customHeight="true" spans="1:6">
      <c r="A53" s="20" t="s">
        <v>26</v>
      </c>
      <c r="B53" s="28" t="s">
        <v>78</v>
      </c>
      <c r="C53" s="28"/>
      <c r="D53" s="28"/>
      <c r="E53" s="28"/>
      <c r="F53" s="28">
        <v>6.93</v>
      </c>
    </row>
    <row r="54" ht="16.5" customHeight="true" spans="1:6">
      <c r="A54" s="41" t="s">
        <v>79</v>
      </c>
      <c r="B54" s="41" t="s">
        <v>80</v>
      </c>
      <c r="C54" s="41"/>
      <c r="D54" s="41" t="s">
        <v>92</v>
      </c>
      <c r="E54" s="41"/>
      <c r="F54" s="41">
        <v>762.15</v>
      </c>
    </row>
  </sheetData>
  <mergeCells count="2">
    <mergeCell ref="A1:B1"/>
    <mergeCell ref="A2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F3" sqref="F3"/>
    </sheetView>
  </sheetViews>
  <sheetFormatPr defaultColWidth="9" defaultRowHeight="13.5" outlineLevelCol="6"/>
  <cols>
    <col min="1" max="1" width="7.125" customWidth="true"/>
    <col min="2" max="2" width="32.625" customWidth="true"/>
    <col min="3" max="3" width="8.625" customWidth="true"/>
    <col min="4" max="6" width="12.625" customWidth="true"/>
    <col min="7" max="7" width="9" hidden="true" customWidth="true"/>
  </cols>
  <sheetData>
    <row r="1" customHeight="true" spans="1:2">
      <c r="A1" s="1" t="s">
        <v>93</v>
      </c>
      <c r="B1" s="1"/>
    </row>
    <row r="2" ht="18.75" spans="1:7">
      <c r="A2" s="2" t="s">
        <v>94</v>
      </c>
      <c r="B2" s="2"/>
      <c r="C2" s="2"/>
      <c r="D2" s="2"/>
      <c r="E2" s="2"/>
      <c r="F2" s="2"/>
      <c r="G2" s="2"/>
    </row>
    <row r="3" ht="16.5" customHeight="true" spans="1:7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0" t="s">
        <v>8</v>
      </c>
      <c r="G3" s="31" t="s">
        <v>95</v>
      </c>
    </row>
    <row r="4" ht="16.5" customHeight="true" spans="1:7">
      <c r="A4" s="4" t="s">
        <v>9</v>
      </c>
      <c r="B4" s="5" t="s">
        <v>10</v>
      </c>
      <c r="C4" s="6" t="s">
        <v>64</v>
      </c>
      <c r="D4" s="7"/>
      <c r="E4" s="32"/>
      <c r="F4" s="33">
        <f>F5+F8+F51+F62</f>
        <v>1815.58001339</v>
      </c>
      <c r="G4" s="34">
        <v>-102.36</v>
      </c>
    </row>
    <row r="5" ht="16.5" customHeight="true" spans="1:7">
      <c r="A5" s="8" t="s">
        <v>96</v>
      </c>
      <c r="B5" s="9" t="s">
        <v>97</v>
      </c>
      <c r="C5" s="10"/>
      <c r="D5" s="11"/>
      <c r="E5" s="35"/>
      <c r="F5" s="33">
        <f>F6+F7</f>
        <v>33.53</v>
      </c>
      <c r="G5" s="34">
        <v>0</v>
      </c>
    </row>
    <row r="6" ht="16.5" customHeight="true" spans="1:7">
      <c r="A6" s="12">
        <v>1</v>
      </c>
      <c r="B6" s="13" t="s">
        <v>63</v>
      </c>
      <c r="C6" s="14" t="s">
        <v>64</v>
      </c>
      <c r="D6" s="15">
        <v>479</v>
      </c>
      <c r="E6" s="15">
        <v>200</v>
      </c>
      <c r="F6" s="36">
        <f>E6*D6/10000</f>
        <v>9.58</v>
      </c>
      <c r="G6" s="37">
        <v>0</v>
      </c>
    </row>
    <row r="7" ht="16.5" customHeight="true" spans="1:7">
      <c r="A7" s="12">
        <v>2</v>
      </c>
      <c r="B7" s="13" t="s">
        <v>65</v>
      </c>
      <c r="C7" s="14" t="s">
        <v>64</v>
      </c>
      <c r="D7" s="15">
        <v>479</v>
      </c>
      <c r="E7" s="15">
        <v>500</v>
      </c>
      <c r="F7" s="36">
        <f>E7*D7/10000</f>
        <v>23.95</v>
      </c>
      <c r="G7" s="37">
        <v>0</v>
      </c>
    </row>
    <row r="8" ht="16.5" customHeight="true" spans="1:7">
      <c r="A8" s="8" t="s">
        <v>98</v>
      </c>
      <c r="B8" s="9" t="s">
        <v>99</v>
      </c>
      <c r="C8" s="16"/>
      <c r="D8" s="15"/>
      <c r="E8" s="35"/>
      <c r="F8" s="38">
        <f>F9+F30+F41</f>
        <v>1179.72769339</v>
      </c>
      <c r="G8" s="34">
        <v>-103.89</v>
      </c>
    </row>
    <row r="9" ht="16.5" customHeight="true" spans="1:7">
      <c r="A9" s="8">
        <v>1</v>
      </c>
      <c r="B9" s="9" t="s">
        <v>100</v>
      </c>
      <c r="C9" s="17" t="s">
        <v>18</v>
      </c>
      <c r="D9" s="18">
        <v>2</v>
      </c>
      <c r="E9" s="18"/>
      <c r="F9" s="38">
        <f>F10+F20</f>
        <v>84.10568289</v>
      </c>
      <c r="G9" s="37">
        <v>0</v>
      </c>
    </row>
    <row r="10" ht="16.5" customHeight="true" spans="1:7">
      <c r="A10" s="12">
        <v>1.1</v>
      </c>
      <c r="B10" s="19" t="s">
        <v>101</v>
      </c>
      <c r="C10" s="14"/>
      <c r="D10" s="15"/>
      <c r="E10" s="15"/>
      <c r="F10" s="39">
        <f>F11+F14+F15+F19</f>
        <v>42.21473814</v>
      </c>
      <c r="G10" s="37">
        <v>0</v>
      </c>
    </row>
    <row r="11" ht="16.5" customHeight="true" spans="1:7">
      <c r="A11" s="20" t="s">
        <v>24</v>
      </c>
      <c r="B11" s="13" t="s">
        <v>102</v>
      </c>
      <c r="C11" s="14" t="s">
        <v>18</v>
      </c>
      <c r="D11" s="15">
        <v>1</v>
      </c>
      <c r="E11" s="15">
        <f>E12+D13*E13</f>
        <v>271067.59</v>
      </c>
      <c r="F11" s="39">
        <f>SUM(F12:F13)</f>
        <v>27.106759</v>
      </c>
      <c r="G11" s="37">
        <v>0</v>
      </c>
    </row>
    <row r="12" ht="16.5" customHeight="true" spans="1:7">
      <c r="A12" s="20"/>
      <c r="B12" s="13" t="s">
        <v>103</v>
      </c>
      <c r="C12" s="14" t="s">
        <v>18</v>
      </c>
      <c r="D12" s="15">
        <v>1</v>
      </c>
      <c r="E12" s="15">
        <v>156583.09</v>
      </c>
      <c r="F12" s="39">
        <f t="shared" ref="F12:F14" si="0">D12*E12/10000</f>
        <v>15.658309</v>
      </c>
      <c r="G12" s="37">
        <v>0</v>
      </c>
    </row>
    <row r="13" ht="16.5" customHeight="true" spans="1:7">
      <c r="A13" s="20"/>
      <c r="B13" s="13" t="s">
        <v>104</v>
      </c>
      <c r="C13" s="14" t="s">
        <v>105</v>
      </c>
      <c r="D13" s="15">
        <v>40.17</v>
      </c>
      <c r="E13" s="15">
        <v>2850</v>
      </c>
      <c r="F13" s="39">
        <f t="shared" si="0"/>
        <v>11.44845</v>
      </c>
      <c r="G13" s="37">
        <v>0</v>
      </c>
    </row>
    <row r="14" ht="16.5" customHeight="true" spans="1:7">
      <c r="A14" s="20" t="s">
        <v>26</v>
      </c>
      <c r="B14" s="13" t="s">
        <v>106</v>
      </c>
      <c r="C14" s="14" t="s">
        <v>18</v>
      </c>
      <c r="D14" s="15">
        <v>1</v>
      </c>
      <c r="E14" s="15">
        <v>79939</v>
      </c>
      <c r="F14" s="39">
        <f t="shared" si="0"/>
        <v>7.9939</v>
      </c>
      <c r="G14" s="37">
        <v>0</v>
      </c>
    </row>
    <row r="15" ht="16.5" customHeight="true" spans="1:7">
      <c r="A15" s="20" t="s">
        <v>51</v>
      </c>
      <c r="B15" s="13" t="s">
        <v>107</v>
      </c>
      <c r="C15" s="14" t="s">
        <v>18</v>
      </c>
      <c r="D15" s="15">
        <v>1</v>
      </c>
      <c r="E15" s="15"/>
      <c r="F15" s="39">
        <f>SUM(F16:F18)</f>
        <v>5.24979914</v>
      </c>
      <c r="G15" s="37">
        <v>0</v>
      </c>
    </row>
    <row r="16" ht="16.5" customHeight="true" spans="1:7">
      <c r="A16" s="20"/>
      <c r="B16" s="13" t="s">
        <v>108</v>
      </c>
      <c r="C16" s="14" t="s">
        <v>14</v>
      </c>
      <c r="D16" s="15">
        <v>48.7</v>
      </c>
      <c r="E16" s="15">
        <v>689.8</v>
      </c>
      <c r="F16" s="39">
        <f t="shared" ref="F16:F19" si="1">D16*E16/10000</f>
        <v>3.359326</v>
      </c>
      <c r="G16" s="37">
        <v>0</v>
      </c>
    </row>
    <row r="17" ht="16.5" customHeight="true" spans="1:7">
      <c r="A17" s="20"/>
      <c r="B17" s="13" t="s">
        <v>47</v>
      </c>
      <c r="C17" s="14" t="s">
        <v>105</v>
      </c>
      <c r="D17" s="15">
        <v>24.69</v>
      </c>
      <c r="E17" s="15">
        <v>175.06</v>
      </c>
      <c r="F17" s="39">
        <f t="shared" si="1"/>
        <v>0.43222314</v>
      </c>
      <c r="G17" s="37">
        <v>0</v>
      </c>
    </row>
    <row r="18" ht="16.5" customHeight="true" spans="1:7">
      <c r="A18" s="20"/>
      <c r="B18" s="13" t="s">
        <v>109</v>
      </c>
      <c r="C18" s="14" t="s">
        <v>105</v>
      </c>
      <c r="D18" s="15">
        <v>153.5</v>
      </c>
      <c r="E18" s="15">
        <v>95</v>
      </c>
      <c r="F18" s="39">
        <f t="shared" si="1"/>
        <v>1.45825</v>
      </c>
      <c r="G18" s="37">
        <v>0</v>
      </c>
    </row>
    <row r="19" ht="16.5" customHeight="true" spans="1:7">
      <c r="A19" s="20" t="s">
        <v>53</v>
      </c>
      <c r="B19" s="13" t="s">
        <v>110</v>
      </c>
      <c r="C19" s="21" t="s">
        <v>14</v>
      </c>
      <c r="D19" s="15">
        <v>8</v>
      </c>
      <c r="E19" s="15">
        <v>2330.35</v>
      </c>
      <c r="F19" s="39">
        <f t="shared" si="1"/>
        <v>1.86428</v>
      </c>
      <c r="G19" s="37">
        <v>0</v>
      </c>
    </row>
    <row r="20" ht="16.5" customHeight="true" spans="1:7">
      <c r="A20" s="12">
        <v>1.2</v>
      </c>
      <c r="B20" s="19" t="s">
        <v>111</v>
      </c>
      <c r="C20" s="14"/>
      <c r="D20" s="15"/>
      <c r="E20" s="15"/>
      <c r="F20" s="39">
        <f>F21+F24+F25+F29</f>
        <v>41.89094475</v>
      </c>
      <c r="G20" s="37">
        <v>0</v>
      </c>
    </row>
    <row r="21" ht="16.5" customHeight="true" spans="1:7">
      <c r="A21" s="20" t="s">
        <v>24</v>
      </c>
      <c r="B21" s="13" t="s">
        <v>102</v>
      </c>
      <c r="C21" s="14" t="s">
        <v>18</v>
      </c>
      <c r="D21" s="15">
        <v>1</v>
      </c>
      <c r="E21" s="15">
        <v>283200</v>
      </c>
      <c r="F21" s="39">
        <f>SUM(F22:F23)</f>
        <v>27.106759</v>
      </c>
      <c r="G21" s="37">
        <v>0</v>
      </c>
    </row>
    <row r="22" ht="16.5" customHeight="true" spans="1:7">
      <c r="A22" s="20"/>
      <c r="B22" s="13" t="s">
        <v>103</v>
      </c>
      <c r="C22" s="14" t="s">
        <v>18</v>
      </c>
      <c r="D22" s="15">
        <v>1</v>
      </c>
      <c r="E22" s="15">
        <v>156583.09</v>
      </c>
      <c r="F22" s="39">
        <f t="shared" ref="F22:F24" si="2">D22*E22/10000</f>
        <v>15.658309</v>
      </c>
      <c r="G22" s="37">
        <v>0</v>
      </c>
    </row>
    <row r="23" ht="16.5" customHeight="true" spans="1:7">
      <c r="A23" s="20"/>
      <c r="B23" s="13" t="s">
        <v>104</v>
      </c>
      <c r="C23" s="14" t="s">
        <v>105</v>
      </c>
      <c r="D23" s="15">
        <v>40.17</v>
      </c>
      <c r="E23" s="15">
        <v>2850</v>
      </c>
      <c r="F23" s="39">
        <f t="shared" si="2"/>
        <v>11.44845</v>
      </c>
      <c r="G23" s="37">
        <v>0</v>
      </c>
    </row>
    <row r="24" ht="16.5" customHeight="true" spans="1:7">
      <c r="A24" s="20" t="s">
        <v>26</v>
      </c>
      <c r="B24" s="13" t="s">
        <v>106</v>
      </c>
      <c r="C24" s="14" t="s">
        <v>18</v>
      </c>
      <c r="D24" s="15">
        <v>1</v>
      </c>
      <c r="E24" s="15">
        <v>79939</v>
      </c>
      <c r="F24" s="39">
        <f t="shared" si="2"/>
        <v>7.9939</v>
      </c>
      <c r="G24" s="37">
        <v>0</v>
      </c>
    </row>
    <row r="25" ht="16.5" customHeight="true" spans="1:7">
      <c r="A25" s="20" t="s">
        <v>51</v>
      </c>
      <c r="B25" s="13" t="s">
        <v>107</v>
      </c>
      <c r="C25" s="14" t="s">
        <v>18</v>
      </c>
      <c r="D25" s="15">
        <v>1</v>
      </c>
      <c r="E25" s="15"/>
      <c r="F25" s="39">
        <f>SUM(F26:F28)</f>
        <v>4.92600575</v>
      </c>
      <c r="G25" s="37">
        <v>0</v>
      </c>
    </row>
    <row r="26" ht="16.5" customHeight="true" spans="1:7">
      <c r="A26" s="20"/>
      <c r="B26" s="13" t="s">
        <v>108</v>
      </c>
      <c r="C26" s="14" t="s">
        <v>14</v>
      </c>
      <c r="D26" s="15">
        <v>48.7</v>
      </c>
      <c r="E26" s="15">
        <v>689.8</v>
      </c>
      <c r="F26" s="39">
        <f t="shared" ref="F26:F29" si="3">D26*E26/10000</f>
        <v>3.359326</v>
      </c>
      <c r="G26" s="37">
        <v>0</v>
      </c>
    </row>
    <row r="27" ht="16.5" customHeight="true" spans="1:7">
      <c r="A27" s="20"/>
      <c r="B27" s="13" t="s">
        <v>47</v>
      </c>
      <c r="C27" s="14" t="s">
        <v>105</v>
      </c>
      <c r="D27" s="15">
        <v>5.85</v>
      </c>
      <c r="E27" s="15">
        <v>185.35</v>
      </c>
      <c r="F27" s="39">
        <f t="shared" si="3"/>
        <v>0.10842975</v>
      </c>
      <c r="G27" s="37">
        <v>0</v>
      </c>
    </row>
    <row r="28" ht="16.5" customHeight="true" spans="1:7">
      <c r="A28" s="20"/>
      <c r="B28" s="13" t="s">
        <v>109</v>
      </c>
      <c r="C28" s="14" t="s">
        <v>105</v>
      </c>
      <c r="D28" s="15">
        <v>153.5</v>
      </c>
      <c r="E28" s="15">
        <v>95</v>
      </c>
      <c r="F28" s="39">
        <f t="shared" si="3"/>
        <v>1.45825</v>
      </c>
      <c r="G28" s="37">
        <v>0</v>
      </c>
    </row>
    <row r="29" ht="16.5" customHeight="true" spans="1:7">
      <c r="A29" s="20" t="s">
        <v>53</v>
      </c>
      <c r="B29" s="13" t="s">
        <v>110</v>
      </c>
      <c r="C29" s="14" t="s">
        <v>14</v>
      </c>
      <c r="D29" s="15">
        <v>8</v>
      </c>
      <c r="E29" s="15">
        <v>2330.35</v>
      </c>
      <c r="F29" s="39">
        <f t="shared" si="3"/>
        <v>1.86428</v>
      </c>
      <c r="G29" s="37">
        <v>0</v>
      </c>
    </row>
    <row r="30" ht="16.5" customHeight="true" spans="1:7">
      <c r="A30" s="8">
        <v>2</v>
      </c>
      <c r="B30" s="9" t="s">
        <v>12</v>
      </c>
      <c r="C30" s="17"/>
      <c r="D30" s="18"/>
      <c r="E30" s="35"/>
      <c r="F30" s="33">
        <f>SUM(F36:F40,F31:F32)</f>
        <v>417.67124832</v>
      </c>
      <c r="G30" s="37">
        <v>-25.71</v>
      </c>
    </row>
    <row r="31" ht="16.5" customHeight="true" spans="1:7">
      <c r="A31" s="20" t="s">
        <v>24</v>
      </c>
      <c r="B31" s="13" t="s">
        <v>112</v>
      </c>
      <c r="C31" s="14" t="s">
        <v>14</v>
      </c>
      <c r="D31" s="15">
        <v>2735</v>
      </c>
      <c r="E31" s="35">
        <v>993.63</v>
      </c>
      <c r="F31" s="39">
        <f t="shared" ref="F31:F40" si="4">D31*E31/10000</f>
        <v>271.757805</v>
      </c>
      <c r="G31" s="37">
        <v>1.94</v>
      </c>
    </row>
    <row r="32" ht="16.5" customHeight="true" spans="1:7">
      <c r="A32" s="20" t="s">
        <v>26</v>
      </c>
      <c r="B32" s="13" t="s">
        <v>113</v>
      </c>
      <c r="C32" s="14" t="s">
        <v>18</v>
      </c>
      <c r="D32" s="15">
        <f>SUM(D33:D35)</f>
        <v>36</v>
      </c>
      <c r="E32" s="35"/>
      <c r="F32" s="36">
        <f>F33+F34+F35</f>
        <v>15.075365</v>
      </c>
      <c r="G32" s="37">
        <v>-8.08</v>
      </c>
    </row>
    <row r="33" ht="16.5" customHeight="true" spans="1:7">
      <c r="A33" s="20"/>
      <c r="B33" s="13" t="s">
        <v>114</v>
      </c>
      <c r="C33" s="14" t="s">
        <v>18</v>
      </c>
      <c r="D33" s="15">
        <v>5</v>
      </c>
      <c r="E33" s="35">
        <v>3759.75</v>
      </c>
      <c r="F33" s="39">
        <f t="shared" si="4"/>
        <v>1.879875</v>
      </c>
      <c r="G33" s="37">
        <v>-0.6</v>
      </c>
    </row>
    <row r="34" ht="16.5" customHeight="true" spans="1:7">
      <c r="A34" s="20"/>
      <c r="B34" s="13" t="s">
        <v>115</v>
      </c>
      <c r="C34" s="14" t="s">
        <v>18</v>
      </c>
      <c r="D34" s="15">
        <v>14</v>
      </c>
      <c r="E34" s="35">
        <v>4136.82</v>
      </c>
      <c r="F34" s="39">
        <f t="shared" si="4"/>
        <v>5.791548</v>
      </c>
      <c r="G34" s="37">
        <v>-2.99</v>
      </c>
    </row>
    <row r="35" ht="16.5" customHeight="true" spans="1:7">
      <c r="A35" s="20"/>
      <c r="B35" s="13" t="s">
        <v>116</v>
      </c>
      <c r="C35" s="14" t="s">
        <v>18</v>
      </c>
      <c r="D35" s="15">
        <v>17</v>
      </c>
      <c r="E35" s="35">
        <v>4355.26</v>
      </c>
      <c r="F35" s="39">
        <f t="shared" si="4"/>
        <v>7.403942</v>
      </c>
      <c r="G35" s="37">
        <v>-4.49</v>
      </c>
    </row>
    <row r="36" ht="16.5" customHeight="true" spans="1:7">
      <c r="A36" s="22" t="s">
        <v>51</v>
      </c>
      <c r="B36" s="23" t="s">
        <v>117</v>
      </c>
      <c r="C36" s="14" t="s">
        <v>14</v>
      </c>
      <c r="D36" s="24">
        <f>9.24*2</f>
        <v>18.48</v>
      </c>
      <c r="E36" s="35">
        <v>1521.84</v>
      </c>
      <c r="F36" s="39">
        <f t="shared" si="4"/>
        <v>2.81236032</v>
      </c>
      <c r="G36" s="37">
        <v>-0.09</v>
      </c>
    </row>
    <row r="37" ht="16.5" customHeight="true" spans="1:7">
      <c r="A37" s="20" t="s">
        <v>53</v>
      </c>
      <c r="B37" s="25" t="s">
        <v>118</v>
      </c>
      <c r="C37" s="14" t="s">
        <v>14</v>
      </c>
      <c r="D37" s="15">
        <f>35*2</f>
        <v>70</v>
      </c>
      <c r="E37" s="35">
        <v>3759.1</v>
      </c>
      <c r="F37" s="39">
        <f t="shared" si="4"/>
        <v>26.3137</v>
      </c>
      <c r="G37" s="37">
        <v>-3.79</v>
      </c>
    </row>
    <row r="38" ht="16.5" customHeight="true" spans="1:7">
      <c r="A38" s="20" t="s">
        <v>55</v>
      </c>
      <c r="B38" s="25" t="s">
        <v>119</v>
      </c>
      <c r="C38" s="14" t="s">
        <v>18</v>
      </c>
      <c r="D38" s="15">
        <f>4*2</f>
        <v>8</v>
      </c>
      <c r="E38" s="35">
        <v>5825.73</v>
      </c>
      <c r="F38" s="39">
        <f t="shared" si="4"/>
        <v>4.660584</v>
      </c>
      <c r="G38" s="37">
        <v>-0.48</v>
      </c>
    </row>
    <row r="39" ht="16.5" customHeight="true" spans="1:7">
      <c r="A39" s="20" t="s">
        <v>57</v>
      </c>
      <c r="B39" s="25" t="s">
        <v>120</v>
      </c>
      <c r="C39" s="14" t="s">
        <v>14</v>
      </c>
      <c r="D39" s="15">
        <f>41*6</f>
        <v>246</v>
      </c>
      <c r="E39" s="35">
        <v>3670.23</v>
      </c>
      <c r="F39" s="39">
        <f t="shared" si="4"/>
        <v>90.287658</v>
      </c>
      <c r="G39" s="37">
        <v>-12.83</v>
      </c>
    </row>
    <row r="40" ht="16.5" customHeight="true" spans="1:7">
      <c r="A40" s="20" t="s">
        <v>121</v>
      </c>
      <c r="B40" s="25" t="s">
        <v>122</v>
      </c>
      <c r="C40" s="14" t="s">
        <v>18</v>
      </c>
      <c r="D40" s="15">
        <f>2*6</f>
        <v>12</v>
      </c>
      <c r="E40" s="35">
        <v>5636.48</v>
      </c>
      <c r="F40" s="39">
        <f t="shared" si="4"/>
        <v>6.763776</v>
      </c>
      <c r="G40" s="37">
        <v>-2.38</v>
      </c>
    </row>
    <row r="41" ht="16.5" customHeight="true" spans="1:7">
      <c r="A41" s="26">
        <v>3</v>
      </c>
      <c r="B41" s="9" t="s">
        <v>123</v>
      </c>
      <c r="C41" s="17"/>
      <c r="D41" s="18"/>
      <c r="E41" s="35"/>
      <c r="F41" s="33">
        <f>SUM(F42:F50)</f>
        <v>677.95076218</v>
      </c>
      <c r="G41" s="37">
        <v>-78.18</v>
      </c>
    </row>
    <row r="42" ht="16.5" customHeight="true" spans="1:7">
      <c r="A42" s="20" t="s">
        <v>24</v>
      </c>
      <c r="B42" s="13" t="s">
        <v>124</v>
      </c>
      <c r="C42" s="14" t="s">
        <v>14</v>
      </c>
      <c r="D42" s="15">
        <v>14374</v>
      </c>
      <c r="E42" s="35">
        <v>359.84</v>
      </c>
      <c r="F42" s="39">
        <f t="shared" ref="F42:F50" si="5">D42*E42/10000</f>
        <v>517.234016</v>
      </c>
      <c r="G42" s="37">
        <v>-29.8</v>
      </c>
    </row>
    <row r="43" ht="16.5" customHeight="true" spans="1:7">
      <c r="A43" s="20" t="s">
        <v>26</v>
      </c>
      <c r="B43" s="13" t="s">
        <v>86</v>
      </c>
      <c r="C43" s="14" t="s">
        <v>14</v>
      </c>
      <c r="D43" s="15">
        <v>13542</v>
      </c>
      <c r="E43" s="35">
        <v>14.44</v>
      </c>
      <c r="F43" s="39">
        <f t="shared" si="5"/>
        <v>19.554648</v>
      </c>
      <c r="G43" s="37">
        <v>-44.04</v>
      </c>
    </row>
    <row r="44" ht="16.5" customHeight="true" spans="1:7">
      <c r="A44" s="20" t="s">
        <v>51</v>
      </c>
      <c r="B44" s="19" t="s">
        <v>15</v>
      </c>
      <c r="C44" s="14" t="s">
        <v>42</v>
      </c>
      <c r="D44" s="15">
        <v>2073</v>
      </c>
      <c r="E44" s="35">
        <v>151.16</v>
      </c>
      <c r="F44" s="39">
        <f t="shared" si="5"/>
        <v>31.335468</v>
      </c>
      <c r="G44" s="37">
        <v>-4.35</v>
      </c>
    </row>
    <row r="45" ht="16.5" customHeight="true" spans="1:7">
      <c r="A45" s="20" t="s">
        <v>53</v>
      </c>
      <c r="B45" s="25" t="s">
        <v>125</v>
      </c>
      <c r="C45" s="14" t="s">
        <v>14</v>
      </c>
      <c r="D45" s="15">
        <f>4.58*23</f>
        <v>105.34</v>
      </c>
      <c r="E45" s="35">
        <v>860.97</v>
      </c>
      <c r="F45" s="39">
        <f t="shared" si="5"/>
        <v>9.06945798</v>
      </c>
      <c r="G45" s="37">
        <v>0</v>
      </c>
    </row>
    <row r="46" ht="16.5" customHeight="true" spans="1:7">
      <c r="A46" s="20" t="s">
        <v>55</v>
      </c>
      <c r="B46" s="25" t="s">
        <v>126</v>
      </c>
      <c r="C46" s="14" t="s">
        <v>14</v>
      </c>
      <c r="D46" s="15">
        <f>5.58*28</f>
        <v>156.24</v>
      </c>
      <c r="E46" s="35">
        <v>839.36</v>
      </c>
      <c r="F46" s="39">
        <f t="shared" si="5"/>
        <v>13.11416064</v>
      </c>
      <c r="G46" s="37">
        <v>0</v>
      </c>
    </row>
    <row r="47" ht="16.5" customHeight="true" spans="1:7">
      <c r="A47" s="20" t="s">
        <v>57</v>
      </c>
      <c r="B47" s="25" t="s">
        <v>127</v>
      </c>
      <c r="C47" s="14" t="s">
        <v>14</v>
      </c>
      <c r="D47" s="15">
        <f>7.58*4</f>
        <v>30.32</v>
      </c>
      <c r="E47" s="35">
        <v>826.08</v>
      </c>
      <c r="F47" s="39">
        <f t="shared" si="5"/>
        <v>2.50467456</v>
      </c>
      <c r="G47" s="37">
        <v>0</v>
      </c>
    </row>
    <row r="48" ht="16.5" customHeight="true" spans="1:7">
      <c r="A48" s="20" t="s">
        <v>121</v>
      </c>
      <c r="B48" s="25" t="s">
        <v>128</v>
      </c>
      <c r="C48" s="14" t="s">
        <v>14</v>
      </c>
      <c r="D48" s="15">
        <f>6*86</f>
        <v>516</v>
      </c>
      <c r="E48" s="35">
        <v>783.03</v>
      </c>
      <c r="F48" s="39">
        <f t="shared" si="5"/>
        <v>40.404348</v>
      </c>
      <c r="G48" s="37">
        <v>0</v>
      </c>
    </row>
    <row r="49" ht="16.5" customHeight="true" spans="1:7">
      <c r="A49" s="20" t="s">
        <v>129</v>
      </c>
      <c r="B49" s="19" t="s">
        <v>130</v>
      </c>
      <c r="C49" s="14" t="s">
        <v>18</v>
      </c>
      <c r="D49" s="15">
        <v>38</v>
      </c>
      <c r="E49" s="35">
        <v>3075.43</v>
      </c>
      <c r="F49" s="39">
        <f t="shared" si="5"/>
        <v>11.686634</v>
      </c>
      <c r="G49" s="37">
        <v>0</v>
      </c>
    </row>
    <row r="50" ht="16.5" customHeight="true" spans="1:7">
      <c r="A50" s="20" t="s">
        <v>131</v>
      </c>
      <c r="B50" s="19" t="s">
        <v>132</v>
      </c>
      <c r="C50" s="14" t="s">
        <v>18</v>
      </c>
      <c r="D50" s="15">
        <v>1</v>
      </c>
      <c r="E50" s="35">
        <v>330473.55</v>
      </c>
      <c r="F50" s="39">
        <f t="shared" si="5"/>
        <v>33.047355</v>
      </c>
      <c r="G50" s="37">
        <v>0</v>
      </c>
    </row>
    <row r="51" ht="16.5" customHeight="true" spans="1:7">
      <c r="A51" s="8" t="s">
        <v>133</v>
      </c>
      <c r="B51" s="9" t="s">
        <v>134</v>
      </c>
      <c r="C51" s="17"/>
      <c r="D51" s="18"/>
      <c r="E51" s="35"/>
      <c r="F51" s="33">
        <f>SUM(F58:F61,F52:F55)</f>
        <v>596.84882</v>
      </c>
      <c r="G51" s="34">
        <v>1.54</v>
      </c>
    </row>
    <row r="52" ht="16.5" customHeight="true" spans="1:7">
      <c r="A52" s="20" t="s">
        <v>135</v>
      </c>
      <c r="B52" s="19" t="s">
        <v>136</v>
      </c>
      <c r="C52" s="14" t="s">
        <v>105</v>
      </c>
      <c r="D52" s="15">
        <f>3*3990</f>
        <v>11970</v>
      </c>
      <c r="E52" s="35">
        <v>211.04</v>
      </c>
      <c r="F52" s="39">
        <f t="shared" ref="F52:F54" si="6">D52*E52/10000</f>
        <v>252.61488</v>
      </c>
      <c r="G52" s="37">
        <v>-0.2</v>
      </c>
    </row>
    <row r="53" ht="16.5" customHeight="true" spans="1:7">
      <c r="A53" s="20" t="s">
        <v>137</v>
      </c>
      <c r="B53" s="19" t="s">
        <v>138</v>
      </c>
      <c r="C53" s="14" t="s">
        <v>105</v>
      </c>
      <c r="D53" s="15">
        <f>3*2334</f>
        <v>7002</v>
      </c>
      <c r="E53" s="35">
        <v>244.03</v>
      </c>
      <c r="F53" s="39">
        <f t="shared" si="6"/>
        <v>170.869806</v>
      </c>
      <c r="G53" s="37">
        <v>-0.07</v>
      </c>
    </row>
    <row r="54" ht="16.5" customHeight="true" spans="1:7">
      <c r="A54" s="20" t="s">
        <v>139</v>
      </c>
      <c r="B54" s="19" t="s">
        <v>140</v>
      </c>
      <c r="C54" s="14" t="s">
        <v>105</v>
      </c>
      <c r="D54" s="15">
        <f>4*1169</f>
        <v>4676</v>
      </c>
      <c r="E54" s="35">
        <v>239.71</v>
      </c>
      <c r="F54" s="39">
        <f t="shared" si="6"/>
        <v>112.088396</v>
      </c>
      <c r="G54" s="37">
        <v>1.94</v>
      </c>
    </row>
    <row r="55" ht="16.5" customHeight="true" spans="1:7">
      <c r="A55" s="20" t="s">
        <v>141</v>
      </c>
      <c r="B55" s="19" t="s">
        <v>142</v>
      </c>
      <c r="C55" s="14" t="s">
        <v>105</v>
      </c>
      <c r="D55" s="15">
        <f>SUM(D56:D57)</f>
        <v>1389</v>
      </c>
      <c r="E55" s="35"/>
      <c r="F55" s="39">
        <f>F56+F57</f>
        <v>45.28289</v>
      </c>
      <c r="G55" s="37">
        <v>2.56</v>
      </c>
    </row>
    <row r="56" ht="16.5" customHeight="true" spans="1:7">
      <c r="A56" s="20"/>
      <c r="B56" s="19" t="s">
        <v>143</v>
      </c>
      <c r="C56" s="14" t="s">
        <v>105</v>
      </c>
      <c r="D56" s="15">
        <f>16*86</f>
        <v>1376</v>
      </c>
      <c r="E56" s="15">
        <v>325.31</v>
      </c>
      <c r="F56" s="39">
        <f t="shared" ref="F56:F61" si="7">D56*E56/10000</f>
        <v>44.762656</v>
      </c>
      <c r="G56" s="37">
        <v>-0.96</v>
      </c>
    </row>
    <row r="57" ht="16.5" customHeight="true" spans="1:7">
      <c r="A57" s="20"/>
      <c r="B57" s="19" t="s">
        <v>144</v>
      </c>
      <c r="C57" s="14" t="s">
        <v>105</v>
      </c>
      <c r="D57" s="15">
        <f>13*1</f>
        <v>13</v>
      </c>
      <c r="E57" s="15">
        <v>400.18</v>
      </c>
      <c r="F57" s="39">
        <f t="shared" si="7"/>
        <v>0.520234</v>
      </c>
      <c r="G57" s="37">
        <v>1.71</v>
      </c>
    </row>
    <row r="58" ht="16.5" customHeight="true" spans="1:7">
      <c r="A58" s="20" t="s">
        <v>145</v>
      </c>
      <c r="B58" s="27" t="s">
        <v>146</v>
      </c>
      <c r="C58" s="14" t="s">
        <v>105</v>
      </c>
      <c r="D58" s="15">
        <f>6*23</f>
        <v>138</v>
      </c>
      <c r="E58" s="15">
        <v>376.65</v>
      </c>
      <c r="F58" s="39">
        <f t="shared" si="7"/>
        <v>5.19777</v>
      </c>
      <c r="G58" s="37">
        <v>-3.51</v>
      </c>
    </row>
    <row r="59" ht="16.5" customHeight="true" spans="1:7">
      <c r="A59" s="20" t="s">
        <v>147</v>
      </c>
      <c r="B59" s="27" t="s">
        <v>148</v>
      </c>
      <c r="C59" s="14" t="s">
        <v>105</v>
      </c>
      <c r="D59" s="15">
        <f>8*28</f>
        <v>224</v>
      </c>
      <c r="E59" s="15">
        <v>370.94</v>
      </c>
      <c r="F59" s="39">
        <f t="shared" si="7"/>
        <v>8.309056</v>
      </c>
      <c r="G59" s="37">
        <v>0</v>
      </c>
    </row>
    <row r="60" ht="16.5" customHeight="true" spans="1:7">
      <c r="A60" s="20" t="s">
        <v>149</v>
      </c>
      <c r="B60" s="27" t="s">
        <v>150</v>
      </c>
      <c r="C60" s="14" t="s">
        <v>105</v>
      </c>
      <c r="D60" s="15">
        <f>12*4</f>
        <v>48</v>
      </c>
      <c r="E60" s="35">
        <v>365.96</v>
      </c>
      <c r="F60" s="39">
        <f t="shared" si="7"/>
        <v>1.756608</v>
      </c>
      <c r="G60" s="37">
        <v>0</v>
      </c>
    </row>
    <row r="61" ht="16.5" customHeight="true" spans="1:7">
      <c r="A61" s="20" t="s">
        <v>151</v>
      </c>
      <c r="B61" s="19" t="s">
        <v>152</v>
      </c>
      <c r="C61" s="14" t="s">
        <v>105</v>
      </c>
      <c r="D61" s="15">
        <f>9*2</f>
        <v>18</v>
      </c>
      <c r="E61" s="35">
        <v>405.23</v>
      </c>
      <c r="F61" s="39">
        <f t="shared" si="7"/>
        <v>0.729414</v>
      </c>
      <c r="G61" s="37">
        <v>0</v>
      </c>
    </row>
    <row r="62" ht="16.5" customHeight="true" spans="1:7">
      <c r="A62" s="8" t="s">
        <v>153</v>
      </c>
      <c r="B62" s="9" t="s">
        <v>154</v>
      </c>
      <c r="C62" s="17"/>
      <c r="D62" s="18"/>
      <c r="E62" s="35"/>
      <c r="F62" s="33">
        <f>F63</f>
        <v>5.4735</v>
      </c>
      <c r="G62" s="37">
        <v>0</v>
      </c>
    </row>
    <row r="63" ht="16.5" customHeight="true" spans="1:7">
      <c r="A63" s="20" t="s">
        <v>135</v>
      </c>
      <c r="B63" s="13" t="s">
        <v>155</v>
      </c>
      <c r="C63" s="14" t="s">
        <v>14</v>
      </c>
      <c r="D63" s="15">
        <v>300</v>
      </c>
      <c r="E63" s="35">
        <v>182.45</v>
      </c>
      <c r="F63" s="39">
        <f>D63*E63/10000</f>
        <v>5.4735</v>
      </c>
      <c r="G63" s="37">
        <v>0</v>
      </c>
    </row>
    <row r="64" ht="16.5" customHeight="true" spans="1:7">
      <c r="A64" s="28"/>
      <c r="B64" s="28"/>
      <c r="C64" s="29"/>
      <c r="D64" s="28"/>
      <c r="E64" s="28"/>
      <c r="F64" s="28"/>
      <c r="G64" s="37"/>
    </row>
    <row r="65" ht="16.5" customHeight="true" spans="1:7">
      <c r="A65" s="40" t="s">
        <v>66</v>
      </c>
      <c r="B65" s="41" t="s">
        <v>156</v>
      </c>
      <c r="C65" s="41"/>
      <c r="D65" s="41"/>
      <c r="E65" s="41"/>
      <c r="F65" s="40">
        <v>126.72</v>
      </c>
      <c r="G65" s="34">
        <v>-30.43</v>
      </c>
    </row>
    <row r="66" ht="16.5" customHeight="true" spans="1:7">
      <c r="A66" s="20" t="s">
        <v>24</v>
      </c>
      <c r="B66" s="42" t="s">
        <v>68</v>
      </c>
      <c r="C66" s="43"/>
      <c r="D66" s="44"/>
      <c r="E66" s="46"/>
      <c r="F66" s="47">
        <v>18</v>
      </c>
      <c r="G66" s="37">
        <v>-26.32</v>
      </c>
    </row>
    <row r="67" ht="16.5" customHeight="true" spans="1:7">
      <c r="A67" s="20" t="s">
        <v>26</v>
      </c>
      <c r="B67" s="42" t="s">
        <v>69</v>
      </c>
      <c r="C67" s="43"/>
      <c r="D67" s="44"/>
      <c r="E67" s="46"/>
      <c r="F67" s="47">
        <v>2.5</v>
      </c>
      <c r="G67" s="37">
        <v>0</v>
      </c>
    </row>
    <row r="68" ht="16.5" customHeight="true" spans="1:7">
      <c r="A68" s="20" t="s">
        <v>51</v>
      </c>
      <c r="B68" s="42" t="s">
        <v>70</v>
      </c>
      <c r="C68" s="43"/>
      <c r="D68" s="44"/>
      <c r="E68" s="46"/>
      <c r="F68" s="47">
        <v>3.22</v>
      </c>
      <c r="G68" s="37">
        <v>-0.68</v>
      </c>
    </row>
    <row r="69" ht="16.5" customHeight="true" spans="1:7">
      <c r="A69" s="20" t="s">
        <v>53</v>
      </c>
      <c r="B69" s="45" t="s">
        <v>157</v>
      </c>
      <c r="C69" s="43"/>
      <c r="D69" s="46"/>
      <c r="E69" s="46"/>
      <c r="F69" s="47">
        <f>30.4-F70</f>
        <v>20.44</v>
      </c>
      <c r="G69" s="37">
        <v>-3.43</v>
      </c>
    </row>
    <row r="70" ht="16.5" customHeight="true" spans="1:7">
      <c r="A70" s="20" t="s">
        <v>55</v>
      </c>
      <c r="B70" s="45" t="s">
        <v>74</v>
      </c>
      <c r="C70" s="43"/>
      <c r="D70" s="46"/>
      <c r="E70" s="46"/>
      <c r="F70" s="47">
        <v>9.96</v>
      </c>
      <c r="G70" s="37"/>
    </row>
    <row r="71" ht="16.5" customHeight="true" spans="1:7">
      <c r="A71" s="20" t="s">
        <v>57</v>
      </c>
      <c r="B71" s="45" t="s">
        <v>71</v>
      </c>
      <c r="C71" s="43"/>
      <c r="D71" s="46"/>
      <c r="E71" s="46"/>
      <c r="F71" s="47">
        <v>13.13</v>
      </c>
      <c r="G71" s="34"/>
    </row>
    <row r="72" ht="16.5" customHeight="true" spans="1:7">
      <c r="A72" s="20" t="s">
        <v>121</v>
      </c>
      <c r="B72" s="42" t="s">
        <v>76</v>
      </c>
      <c r="C72" s="43"/>
      <c r="D72" s="44"/>
      <c r="E72" s="46"/>
      <c r="F72" s="47">
        <f>41.31+18.16</f>
        <v>59.47</v>
      </c>
      <c r="G72" s="34"/>
    </row>
    <row r="73" ht="16.5" customHeight="true" spans="1:7">
      <c r="A73" s="41"/>
      <c r="B73" s="41"/>
      <c r="C73" s="40"/>
      <c r="D73" s="41"/>
      <c r="E73" s="40"/>
      <c r="F73" s="41"/>
      <c r="G73" s="34"/>
    </row>
    <row r="74" ht="16.5" customHeight="true" spans="1:7">
      <c r="A74" s="41" t="s">
        <v>79</v>
      </c>
      <c r="B74" s="41" t="s">
        <v>80</v>
      </c>
      <c r="C74" s="40"/>
      <c r="D74" s="41" t="s">
        <v>158</v>
      </c>
      <c r="E74" s="40"/>
      <c r="F74" s="48">
        <f>F65+F4</f>
        <v>1942.30001339</v>
      </c>
      <c r="G74" s="34">
        <v>-132.79</v>
      </c>
    </row>
  </sheetData>
  <mergeCells count="2">
    <mergeCell ref="A1:B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卞玮</dc:creator>
  <cp:lastModifiedBy>user</cp:lastModifiedBy>
  <dcterms:created xsi:type="dcterms:W3CDTF">2022-10-14T06:30:00Z</dcterms:created>
  <dcterms:modified xsi:type="dcterms:W3CDTF">2022-12-08T10:00:33Z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F912E4C2115340CFB2EDE64A46F21FBF</vt:lpwstr>
  </property>
</Properties>
</file>